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3815"/>
  </bookViews>
  <sheets>
    <sheet name="PLANILHA" sheetId="2" r:id="rId1"/>
    <sheet name="CRONOGRAMA 04 MESES" sheetId="4" r:id="rId2"/>
    <sheet name="COMPOSIÇÕES - Sinapi" sheetId="5" r:id="rId3"/>
  </sheets>
  <definedNames>
    <definedName name="_xlnm._FilterDatabase" localSheetId="0" hidden="1">PLANILHA!$B$8:$K$8</definedName>
    <definedName name="_xlnm.Print_Area" localSheetId="1">'CRONOGRAMA 04 MESES'!$B$1:$M$21</definedName>
    <definedName name="_xlnm.Print_Area" localSheetId="0">PLANILHA!$C$1:$J$71</definedName>
    <definedName name="_xlnm.Print_Titles" localSheetId="1">'CRONOGRAMA 04 MESES'!$B:$E,'CRONOGRAMA 04 MESES'!$1:$9</definedName>
    <definedName name="_xlnm.Print_Titles" localSheetId="0">PLANILHA!$1:$8</definedName>
  </definedNames>
  <calcPr calcId="144525"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2" l="1"/>
  <c r="F40" i="2"/>
  <c r="F29" i="2"/>
  <c r="F48" i="2" l="1"/>
  <c r="F35" i="2"/>
  <c r="F53" i="2" l="1"/>
  <c r="H57" i="2" l="1"/>
  <c r="I57" i="2" s="1"/>
  <c r="J57" i="2" s="1"/>
  <c r="H43" i="2" l="1"/>
  <c r="I43" i="2" s="1"/>
  <c r="F43" i="2"/>
  <c r="J43" i="2" l="1"/>
  <c r="H13" i="2" l="1"/>
  <c r="I13" i="2" s="1"/>
  <c r="J13" i="2" s="1"/>
  <c r="H47" i="2" l="1"/>
  <c r="I47" i="2" s="1"/>
  <c r="J47" i="2" s="1"/>
  <c r="F24" i="2" l="1"/>
  <c r="F22" i="2"/>
  <c r="F19" i="2"/>
  <c r="L66" i="5" l="1"/>
  <c r="L67" i="5" s="1"/>
  <c r="L68" i="5" s="1"/>
  <c r="M66" i="5"/>
  <c r="M67" i="5" s="1"/>
  <c r="M68" i="5" s="1"/>
  <c r="M70" i="5" l="1"/>
  <c r="L72" i="5" s="1"/>
  <c r="F54" i="2" l="1"/>
  <c r="H54" i="2"/>
  <c r="I54" i="2" s="1"/>
  <c r="H55" i="2"/>
  <c r="I55" i="2" s="1"/>
  <c r="J55" i="2" s="1"/>
  <c r="H56" i="2"/>
  <c r="I56" i="2" s="1"/>
  <c r="J56" i="2" s="1"/>
  <c r="H53" i="2"/>
  <c r="I53" i="2" s="1"/>
  <c r="J53" i="2" s="1"/>
  <c r="J54" i="2" l="1"/>
  <c r="H29" i="2"/>
  <c r="I29" i="2" s="1"/>
  <c r="J58" i="2" l="1"/>
  <c r="J59" i="2" s="1"/>
  <c r="D14" i="4" s="1"/>
  <c r="J29" i="2"/>
  <c r="H14" i="4" l="1"/>
  <c r="F14" i="4"/>
  <c r="P14" i="4"/>
  <c r="H42" i="2"/>
  <c r="I42" i="2" s="1"/>
  <c r="J42" i="2" s="1"/>
  <c r="H40" i="2" l="1"/>
  <c r="H62" i="5" l="1"/>
  <c r="H61" i="5"/>
  <c r="H60" i="5"/>
  <c r="H59" i="5"/>
  <c r="H58" i="5"/>
  <c r="H57" i="5"/>
  <c r="I40" i="2"/>
  <c r="J40" i="2" s="1"/>
  <c r="H52" i="5"/>
  <c r="H51" i="5"/>
  <c r="H50" i="5"/>
  <c r="H63" i="5" l="1"/>
  <c r="H53" i="5"/>
  <c r="F23" i="2" l="1"/>
  <c r="H24" i="2"/>
  <c r="I24" i="2" s="1"/>
  <c r="J24" i="2" s="1"/>
  <c r="H23" i="2"/>
  <c r="I23" i="2" s="1"/>
  <c r="J24" i="5"/>
  <c r="F24" i="5" s="1"/>
  <c r="J23" i="2" l="1"/>
  <c r="H24" i="5"/>
  <c r="H48" i="2" l="1"/>
  <c r="I48" i="2" s="1"/>
  <c r="J48" i="2" s="1"/>
  <c r="H35" i="2" l="1"/>
  <c r="I35" i="2" s="1"/>
  <c r="J35" i="2" l="1"/>
  <c r="H43" i="5" l="1"/>
  <c r="H44" i="5"/>
  <c r="H45" i="5"/>
  <c r="H42" i="5"/>
  <c r="H46" i="5" l="1"/>
  <c r="H6" i="5"/>
  <c r="H7" i="5"/>
  <c r="H8" i="5"/>
  <c r="H9" i="5"/>
  <c r="H10" i="5"/>
  <c r="H11" i="5"/>
  <c r="H12" i="5"/>
  <c r="H18" i="5"/>
  <c r="H19" i="5"/>
  <c r="H20" i="5"/>
  <c r="H21" i="5"/>
  <c r="H22" i="5"/>
  <c r="H23" i="5"/>
  <c r="H17" i="5"/>
  <c r="H25" i="5" l="1"/>
  <c r="H44" i="2"/>
  <c r="I44" i="2" s="1"/>
  <c r="J44" i="2" s="1"/>
  <c r="H41" i="2"/>
  <c r="I41" i="2" s="1"/>
  <c r="J41" i="2" s="1"/>
  <c r="H15" i="2"/>
  <c r="H14" i="2"/>
  <c r="J45" i="2" l="1"/>
  <c r="H36" i="5"/>
  <c r="H37" i="5"/>
  <c r="H38" i="5"/>
  <c r="H30" i="5"/>
  <c r="H31" i="5"/>
  <c r="H32" i="5"/>
  <c r="H33" i="5"/>
  <c r="H34" i="5"/>
  <c r="H35" i="5"/>
  <c r="H29" i="5"/>
  <c r="H30" i="2"/>
  <c r="I30" i="2" s="1"/>
  <c r="J30" i="2" s="1"/>
  <c r="J31" i="2" s="1"/>
  <c r="H39" i="5" l="1"/>
  <c r="H5" i="5"/>
  <c r="H13" i="5" s="1"/>
  <c r="J49" i="2" l="1"/>
  <c r="J50" i="2" s="1"/>
  <c r="D13" i="4" s="1"/>
  <c r="H34" i="2"/>
  <c r="L13" i="4" l="1"/>
  <c r="J13" i="4"/>
  <c r="H13" i="4"/>
  <c r="F13" i="4"/>
  <c r="P13" i="4"/>
  <c r="H12" i="2"/>
  <c r="I12" i="2" s="1"/>
  <c r="J12" i="2" s="1"/>
  <c r="J73" i="2"/>
  <c r="J72" i="2"/>
  <c r="J71" i="2"/>
  <c r="J70" i="2"/>
  <c r="J69" i="2"/>
  <c r="J68" i="2"/>
  <c r="J67" i="2"/>
  <c r="H22" i="2"/>
  <c r="I22" i="2" s="1"/>
  <c r="J22" i="2" s="1"/>
  <c r="J25" i="2" s="1"/>
  <c r="H19" i="2"/>
  <c r="I19" i="2" s="1"/>
  <c r="J19" i="2" s="1"/>
  <c r="J20" i="2" s="1"/>
  <c r="I34" i="2"/>
  <c r="J34" i="2" s="1"/>
  <c r="H33" i="2"/>
  <c r="I33" i="2" s="1"/>
  <c r="J33" i="2" s="1"/>
  <c r="I15" i="2"/>
  <c r="J15" i="2" s="1"/>
  <c r="I14" i="2"/>
  <c r="J14" i="2" s="1"/>
  <c r="J26" i="2" l="1"/>
  <c r="D11" i="4" s="1"/>
  <c r="J16" i="2"/>
  <c r="O13" i="4"/>
  <c r="J36" i="2"/>
  <c r="J37" i="2" s="1"/>
  <c r="D12" i="4" s="1"/>
  <c r="J12" i="4" l="1"/>
  <c r="H12" i="4"/>
  <c r="F12" i="4"/>
  <c r="J11" i="4"/>
  <c r="H11" i="4"/>
  <c r="F11" i="4"/>
  <c r="P11" i="4"/>
  <c r="D10" i="4"/>
  <c r="J62" i="2"/>
  <c r="P12" i="4"/>
  <c r="L12" i="4"/>
  <c r="L11" i="4"/>
  <c r="K43" i="2" l="1"/>
  <c r="K57" i="2"/>
  <c r="K26" i="2"/>
  <c r="K13" i="2"/>
  <c r="O12" i="4"/>
  <c r="O11" i="4"/>
  <c r="F10" i="4"/>
  <c r="F15" i="4" s="1"/>
  <c r="P10" i="4"/>
  <c r="P15" i="4" s="1"/>
  <c r="D15" i="4"/>
  <c r="E10" i="4" s="1"/>
  <c r="H10" i="4"/>
  <c r="H15" i="4" s="1"/>
  <c r="K16" i="2"/>
  <c r="L10" i="4"/>
  <c r="J10" i="4"/>
  <c r="K42" i="2"/>
  <c r="K49" i="2"/>
  <c r="K59" i="2"/>
  <c r="K50" i="2"/>
  <c r="K36" i="2"/>
  <c r="K29" i="2"/>
  <c r="K40" i="2"/>
  <c r="M62" i="2"/>
  <c r="K12" i="2"/>
  <c r="K23" i="2"/>
  <c r="K24" i="2"/>
  <c r="K45" i="2"/>
  <c r="L14" i="4"/>
  <c r="J14" i="4"/>
  <c r="K53" i="2"/>
  <c r="K58" i="2"/>
  <c r="K31" i="2"/>
  <c r="G15" i="4" l="1"/>
  <c r="O14" i="4"/>
  <c r="O10" i="4"/>
  <c r="J15" i="4"/>
  <c r="K15" i="4" s="1"/>
  <c r="L15" i="4"/>
  <c r="M15" i="4" s="1"/>
  <c r="D16" i="4"/>
  <c r="E14" i="4"/>
  <c r="E13" i="4"/>
  <c r="E12" i="4"/>
  <c r="E11" i="4"/>
  <c r="I15" i="4"/>
  <c r="F16" i="4"/>
  <c r="H16" i="4" s="1"/>
  <c r="K25" i="2"/>
  <c r="K37" i="2"/>
  <c r="K62" i="2" s="1"/>
  <c r="K22" i="2"/>
  <c r="K19" i="2"/>
  <c r="K56" i="2"/>
  <c r="K20" i="2"/>
  <c r="K33" i="2"/>
  <c r="K35" i="2"/>
  <c r="K54" i="2"/>
  <c r="K14" i="2"/>
  <c r="K47" i="2"/>
  <c r="K55" i="2"/>
  <c r="K15" i="2"/>
  <c r="K48" i="2"/>
  <c r="K44" i="2"/>
  <c r="K41" i="2"/>
  <c r="K30" i="2"/>
  <c r="K34" i="2"/>
  <c r="J16" i="4" l="1"/>
  <c r="K16" i="4" s="1"/>
  <c r="E15" i="4"/>
  <c r="E16" i="4" s="1"/>
  <c r="O15" i="4"/>
  <c r="G16" i="4"/>
  <c r="I16" i="4" l="1"/>
  <c r="L16" i="4" l="1"/>
  <c r="M16" i="4" l="1"/>
</calcChain>
</file>

<file path=xl/sharedStrings.xml><?xml version="1.0" encoding="utf-8"?>
<sst xmlns="http://schemas.openxmlformats.org/spreadsheetml/2006/main" count="400" uniqueCount="240">
  <si>
    <t>PLANILHA DE ORÇAMENTO</t>
  </si>
  <si>
    <t>PREFEITURA MUNICIPAL DE PORTO UNIÃO - SC</t>
  </si>
  <si>
    <t>SECRETARIA DE PLANEJAMENTO</t>
  </si>
  <si>
    <t>OBRA:</t>
  </si>
  <si>
    <t>END:</t>
  </si>
  <si>
    <t>ÁREA</t>
  </si>
  <si>
    <t xml:space="preserve">ÁREA  TOTAL DA OBRA </t>
  </si>
  <si>
    <t>ITEM</t>
  </si>
  <si>
    <t>DISCRIMINAÇÃO</t>
  </si>
  <si>
    <t>UNID.</t>
  </si>
  <si>
    <t>QUANTID.</t>
  </si>
  <si>
    <t>PREÇO UNITÁRIO</t>
  </si>
  <si>
    <t>PREÇO UNIT +BDI 29,07%</t>
  </si>
  <si>
    <t>TOTAL</t>
  </si>
  <si>
    <t>% DO TOTAL</t>
  </si>
  <si>
    <t>PARA LICITAR, FORMATAR ARQUIVO</t>
  </si>
  <si>
    <t>PARA RETIRAR A COLUNA OCULTA</t>
  </si>
  <si>
    <t>1.0</t>
  </si>
  <si>
    <t>SERVIÇOS PRELIMINARES</t>
  </si>
  <si>
    <t>4813-I</t>
  </si>
  <si>
    <t>1.1</t>
  </si>
  <si>
    <t>m²</t>
  </si>
  <si>
    <t>1.2</t>
  </si>
  <si>
    <t>Barracão de obra em chapa de madeira compensada com banheiro, cobertura em fibrocimento 6 mm, incluso inst. hidrossanitárias e elétricas</t>
  </si>
  <si>
    <t>Total item 1.0</t>
  </si>
  <si>
    <t>2.0</t>
  </si>
  <si>
    <t>2.1</t>
  </si>
  <si>
    <t>m³</t>
  </si>
  <si>
    <t>unid.</t>
  </si>
  <si>
    <t>m</t>
  </si>
  <si>
    <t>Total item 2.0</t>
  </si>
  <si>
    <t>3.0</t>
  </si>
  <si>
    <t>3.1</t>
  </si>
  <si>
    <t>3.1.1</t>
  </si>
  <si>
    <t>COMPOSIÇÃO</t>
  </si>
  <si>
    <t>3.2</t>
  </si>
  <si>
    <t>3.2.2</t>
  </si>
  <si>
    <t>3.2.3</t>
  </si>
  <si>
    <t>Subtotal item 3.2</t>
  </si>
  <si>
    <t>Total item 3.0</t>
  </si>
  <si>
    <t>4.0</t>
  </si>
  <si>
    <t>4.2</t>
  </si>
  <si>
    <t>5.0</t>
  </si>
  <si>
    <t>COTAÇÃO</t>
  </si>
  <si>
    <t>Subtotal item 5.1</t>
  </si>
  <si>
    <t>Total item 5.0</t>
  </si>
  <si>
    <t>INSTALAÇÕES ELÉTRICAS</t>
  </si>
  <si>
    <t>ÁGUAS PLUVIAIS</t>
  </si>
  <si>
    <t>DRENO</t>
  </si>
  <si>
    <t>CUSTO TOTAL DA OBRA COM BDI DE 29,07%</t>
  </si>
  <si>
    <t>/m²</t>
  </si>
  <si>
    <t>______________________________________________</t>
  </si>
  <si>
    <t>Secretaria Municipal de Planejamento - Porto União - SC</t>
  </si>
  <si>
    <t>PREFEITURA MUNICIPAL DE PORTO UNIÃO</t>
  </si>
  <si>
    <t>Cronograma Físico Financeiro</t>
  </si>
  <si>
    <t>Item</t>
  </si>
  <si>
    <t>Discriminação</t>
  </si>
  <si>
    <t>Valor dos Serviços</t>
  </si>
  <si>
    <t>Peso</t>
  </si>
  <si>
    <t>Mês 01</t>
  </si>
  <si>
    <t>Mês 02</t>
  </si>
  <si>
    <t>Mês 03</t>
  </si>
  <si>
    <t>Mês 04</t>
  </si>
  <si>
    <t>R$</t>
  </si>
  <si>
    <t>%</t>
  </si>
  <si>
    <t>TOTAL ACUMULADO</t>
  </si>
  <si>
    <t xml:space="preserve">                                                                           </t>
  </si>
  <si>
    <t>COMPOSIÇÕES</t>
  </si>
  <si>
    <t>FONTE</t>
  </si>
  <si>
    <t>CÓDIGO</t>
  </si>
  <si>
    <t>DESCRIÇÃO</t>
  </si>
  <si>
    <t>UNIDADE</t>
  </si>
  <si>
    <t>COEFICIENTE</t>
  </si>
  <si>
    <t xml:space="preserve">CUSTO UNITÁRIO </t>
  </si>
  <si>
    <t>VALOR TOTAL</t>
  </si>
  <si>
    <t>SINAPI-I</t>
  </si>
  <si>
    <t>kg</t>
  </si>
  <si>
    <t>SINAPI</t>
  </si>
  <si>
    <t>h</t>
  </si>
  <si>
    <t>SERVENTE COM ENCARGOS COMPLEMENTARES</t>
  </si>
  <si>
    <t>ENCANADOR OU BOMBEIRO HIDRÁULICO COM ENCARGOS COMPLEMENTARES</t>
  </si>
  <si>
    <t>PEDREIRO COM ENCARGOS COMPLEMENTARES</t>
  </si>
  <si>
    <t>DRENO COM TUBO DE PVC CORRUGADO DN 110 mm</t>
  </si>
  <si>
    <t>TUBO PVC FLEXÍVEL CORRUGADO PERFURADO, DN 110 mm, PARA DRENAGEM</t>
  </si>
  <si>
    <t>PEDRA BRITADA Nº 2</t>
  </si>
  <si>
    <t>MANTA GEOTÊXTIL NÃO TECIDO AGULHADO DE FILAMENTOS CONTÍNUOS 100% POLIÉSTER, RESISTÊNCIA À TRAÇÃO  = KN / m</t>
  </si>
  <si>
    <t>CAMINHÃO BASCULANTE 6 m³, PESO BRUTO TOTAL 16.000 kg, CARGA ÚTIL MÁXIMA 13.071 KG, DISTÂNCIA ENTRE EIXOS 4,80 m, POTÊNCIA 230 cv INCLUSIVE CAÇAMBA METÁLICA - CHP DIURNO</t>
  </si>
  <si>
    <t>chp</t>
  </si>
  <si>
    <t>SERRALHEIRO COM ENCARGOS COMPLEMENTARES</t>
  </si>
  <si>
    <t>2.2</t>
  </si>
  <si>
    <t>ACESSÓRIOS</t>
  </si>
  <si>
    <t>QUADRA DE VOLEIBOL</t>
  </si>
  <si>
    <t>QUADRA DE BASQUETEBOL</t>
  </si>
  <si>
    <t>4.1.2</t>
  </si>
  <si>
    <t>4.1.3</t>
  </si>
  <si>
    <t>INSUMO</t>
  </si>
  <si>
    <t>7158</t>
  </si>
  <si>
    <t>7696</t>
  </si>
  <si>
    <t>7698</t>
  </si>
  <si>
    <t>11002</t>
  </si>
  <si>
    <t>43130</t>
  </si>
  <si>
    <t>COMPOSICAO</t>
  </si>
  <si>
    <t>88315</t>
  </si>
  <si>
    <t>88316</t>
  </si>
  <si>
    <t>94962</t>
  </si>
  <si>
    <t>1,0203000</t>
  </si>
  <si>
    <t>TUBO ACO GALVANIZADO COM COSTURA, CLASSE MEDIA, DN 2", E = *3,65* MM, PESO *5,10* KG/M (NBR 5580)</t>
  </si>
  <si>
    <t>0,6105000</t>
  </si>
  <si>
    <t>TUBO ACO GALVANIZADO COM COSTURA, CLASSE MEDIA, DN 1.1/4", E = *3,25* MM, PESO *3,14* KG/M (NBR 5580)</t>
  </si>
  <si>
    <t>0,8701000</t>
  </si>
  <si>
    <t>ELETRODO REVESTIDO AWS - E6013, DIAMETRO IGUAL A 2,50 MM</t>
  </si>
  <si>
    <t>0,0025000</t>
  </si>
  <si>
    <t>ARAME GALVANIZADO 12 BWG, D = 2,76 MM (0,048 KG/M) OU 14 BWG, D = 2,11 MM (0,026 KG/M)</t>
  </si>
  <si>
    <t>0,0797000</t>
  </si>
  <si>
    <t>H</t>
  </si>
  <si>
    <t>0,9774000</t>
  </si>
  <si>
    <t>CONCRETO MAGRO PARA LASTRO, TRAÇO 1:4,5:4,5 (EM MASSA SECA DE CIMENTO/ AREIA MÉDIA/ BRITA 1) - PREPARO MECÂNICO COM BETONEIRA 400 L. AF_05/2021</t>
  </si>
  <si>
    <t>0,0045000</t>
  </si>
  <si>
    <t>FIOS E CABOS</t>
  </si>
  <si>
    <t>2.1.1</t>
  </si>
  <si>
    <t>88309</t>
  </si>
  <si>
    <t>UN</t>
  </si>
  <si>
    <t>CAIXA DE INSPEÇÃO ENTERRADA</t>
  </si>
  <si>
    <t>PLACA VIBRATÓRIA REVERSÍVEL COM MOTOR 4 TEMPOS A GASOLINA, FORÇA CENTRÍFUGA DE 25 KN (2500 KGF), POTÊNCIA 5,5 CV - CHP DIURNO</t>
  </si>
  <si>
    <t>0,0210000</t>
  </si>
  <si>
    <t>12815</t>
  </si>
  <si>
    <t>FITA CREPE ROLO DE 25 MM X 50 M</t>
  </si>
  <si>
    <t>0,0400000</t>
  </si>
  <si>
    <t>88310</t>
  </si>
  <si>
    <t>PINTOR COM ENCARGOS COMPLEMENTARES</t>
  </si>
  <si>
    <t>0,2390000</t>
  </si>
  <si>
    <t>0,1000000</t>
  </si>
  <si>
    <t>TINTA EPOXI BASE AGUA PREMIUM, BRANCA</t>
  </si>
  <si>
    <t xml:space="preserve">L     </t>
  </si>
  <si>
    <t>PINTURA QUADRA POLIESPORTIVA TINTA EPÓXI (5cm)</t>
  </si>
  <si>
    <t>370</t>
  </si>
  <si>
    <t>AREIA MÉDIA - POSTO JAZIDA/FORNECEDOR (RETIRADO NA JAZIDA, SEM TRANSPORTE</t>
  </si>
  <si>
    <t>1106</t>
  </si>
  <si>
    <t>CAL HIDRATADA CH-I PARA ARGAMASSAS</t>
  </si>
  <si>
    <t>1358</t>
  </si>
  <si>
    <t>CHAPA DE MADEIRA COMPENSADA RESINADA PARA FORMA DE CONCRETO, DE 2,2 x 1,1 m, E= 17 mm</t>
  </si>
  <si>
    <t>1379</t>
  </si>
  <si>
    <t>CIMENTO PORTLAND COMPOSTO CP II-32</t>
  </si>
  <si>
    <t>4721</t>
  </si>
  <si>
    <t>PEDRA BRITADA N. 1 (9,5 a 19 MM) POSTO PEDREIRA/FORNECEDOR, SEM FRETE</t>
  </si>
  <si>
    <t>4722</t>
  </si>
  <si>
    <t>PEDRA BRITADA N. 3 (38 A 50 MM) POSTO PEDREIRA/FORNECEDOR, SEM FRETE</t>
  </si>
  <si>
    <t>7258</t>
  </si>
  <si>
    <t>TIJOLO CERAMICO MACICO COMUM *5 X 10 X 20* CM (L X A X C)</t>
  </si>
  <si>
    <t>43059</t>
  </si>
  <si>
    <t>ACO CA-60, 4,2 MM, OU 5,0 MM, OU 6,0 MM, OU 7,0 MM, VERGALHAO</t>
  </si>
  <si>
    <t>ALAMBRADO PARA QUADRA POLIESPORTIVA</t>
  </si>
  <si>
    <t>5.1</t>
  </si>
  <si>
    <t>5.1.1</t>
  </si>
  <si>
    <t>5.1.2</t>
  </si>
  <si>
    <t>5.1.3</t>
  </si>
  <si>
    <t>5.1.4</t>
  </si>
  <si>
    <t>Eletroduto flexível corrugado, PEAD, DN 50 (1 1/2) - Fornecimento e instalação</t>
  </si>
  <si>
    <t>Caixa de inspeção em concreto p/ aterramento, DN interno = 0,3 m</t>
  </si>
  <si>
    <t>4.2.1</t>
  </si>
  <si>
    <t>4.1</t>
  </si>
  <si>
    <t>Subtotal item 4.2</t>
  </si>
  <si>
    <t>Total item 4.0</t>
  </si>
  <si>
    <t>Subtotal item 4.1</t>
  </si>
  <si>
    <t>1527</t>
  </si>
  <si>
    <t>CONCRETO USINADO BOMBEÁVEL, CLASSE DE RESISTÊNCIA C25, COM BRITA 0 E 1, SLUMP = 100 +/-20 mm, INCLUI SERVIÇO DE BOMBEAMENTO (NBR 8953)</t>
  </si>
  <si>
    <t>92874</t>
  </si>
  <si>
    <t>LANÇAMENTO COM USO DE BOMBA, ADENSAMENTO E ACABAMENTO DE CONCRETO EM ESTRUTURAS</t>
  </si>
  <si>
    <t>96545</t>
  </si>
  <si>
    <t>ARMAÇÃO DE BLOCO, VIGA BALDRAME OU SAPATA UTILIZANDO AÇO CA-50 DE 8 mm - MONTAGEM</t>
  </si>
  <si>
    <t>Subtotal item 2.1</t>
  </si>
  <si>
    <t>Subtotal item 2.2</t>
  </si>
  <si>
    <t>Total item 3.1</t>
  </si>
  <si>
    <t>3.2.1</t>
  </si>
  <si>
    <t>FUNDAÇÃO/ PISO</t>
  </si>
  <si>
    <t>INSTALAÇÕES DE ÁGUAS PLUVIAIS - QUADRAS DE VOLEIBOL E BASQUETEBOL</t>
  </si>
  <si>
    <t>ESCAVAÇÃO MANUAL E VALA C/ PROFUNDIDADE MENOS OU IGUAL A 1,30M. AF_03/2016</t>
  </si>
  <si>
    <t>TELA DE ARAME GALVANIZADA QUADRANGULAR / LOSANGULAR, FIO 2,11 MM (12 BWG), MALHA 5 X 5 CM, H = 2 M</t>
  </si>
  <si>
    <t>2.2.1</t>
  </si>
  <si>
    <t>3.1.2</t>
  </si>
  <si>
    <t>2.2.3</t>
  </si>
  <si>
    <t>Tubo PVC, SERIE R, DN 100mm, para águas pluviais prediais (NBR 5688), ligação da caixa de inspeção com a rede pública já existente</t>
  </si>
  <si>
    <t>92451</t>
  </si>
  <si>
    <t>MONTAGEM E DESMONTAGEM DE FORMA DE VIGA, ESCORAMENTO COM GARFO DE MADEIRA, PÉ-DIREITO SIMPLES, EM CHAPA DE MADEIRA COMPENSADA RESINADA, 2 UTILIZAÇÕES</t>
  </si>
  <si>
    <t>92777</t>
  </si>
  <si>
    <t>ARMAÇÃO DE PILAR OU VIGA DE UMA ESTRUTURA CONVENCIONAL DE CONCRETO ARMADO EM UMA EDIFICAÇÃO TÉRREA OU SOBRADO UTILIZANDO AÇO CA-50 DE 8,0 mm - MONTAGEM</t>
  </si>
  <si>
    <t>96533</t>
  </si>
  <si>
    <t>FABRICAÇÃO, MONTAGEM E DESMONTAGEM DE FORMA PARA VIGA BALDRAME, EM MADEIRA SERRADA, E=25 mm, 2 UTILIZAÇÕES</t>
  </si>
  <si>
    <t>CONCRETO ARMADO PARA VIGAS</t>
  </si>
  <si>
    <t>PORTÃO EM GRADIL DE METALON</t>
  </si>
  <si>
    <t>4948</t>
  </si>
  <si>
    <t>PORTÃO DE ABRIR EM GRADIL DE METALON, COM REQUADRO, ACABAMENTO NATURAL, COMPLETO</t>
  </si>
  <si>
    <t>AUXILIAR DE SERRALHEIRO COM ENCARGOS COMPLEMENTARES</t>
  </si>
  <si>
    <t>101747</t>
  </si>
  <si>
    <t>Pintura de demarcação de quadra poliesportiva com tinta epóxi 420m² (5cm)</t>
  </si>
  <si>
    <t>4.1.1</t>
  </si>
  <si>
    <t>Conjunto de fita de demarcação poliéster contendo 02 fitas (16m x 0,05m), 02 fitas (8mx0,05m) e 06 estacas</t>
  </si>
  <si>
    <t>Dreno com tubo PVC 100mm c/ flexível corrugado perfurado para drenagem, contendo pedra britada nº 02, manta geotêxtil não tecido agulhado, escavação manual e vala c/ profundidade menor ou igual a 1,30m, encargos de encanador ou bombeiro hidráulico e servente inclusos</t>
  </si>
  <si>
    <t>2.2.2</t>
  </si>
  <si>
    <t>Caixa enterrada hidráulica retangular, em concreto pre moldado medidas internas 0,5x0,5m, tijolo maciço rebocado por dentro e por fora, cimento portland composto CP II-32, pedra britada nº01 e 03, inclusos encargos pedreiro e servente</t>
  </si>
  <si>
    <t>Concreto armado usinado bombeável C25 c/ brita nº 0 e 01 para vigas, montagem e desmontagem de forma, escoramento com garfo de madeira, pé direito simples, em chapa de madeira compensada resinada, armação de viga (35x15cm) de estrutura convencional de concreto armado edificação térrea aço CA-50 de 8mm (montagem), sendo 20cm dentro do solo e 15cm fora do solo, lançamento com uso de bomba e armação de viga baldrame ou sapata aço CA-50 8mm - Quadra 330m²</t>
  </si>
  <si>
    <t>Tela de aço nervurada, CA-60, Q-92, (1,48 KG/m²), Diâmetro do fio = 4,2mm, Larg. = 2,45 X 60m, espaçamento da malha = 15  X 15cm, aplicação no piso de concreto</t>
  </si>
  <si>
    <t>1.3</t>
  </si>
  <si>
    <t>CONSTRUÇÃO MINI ARENA CIDADE NOVA</t>
  </si>
  <si>
    <t>AVENIDA DOS FERROVIÁRIOS - BR 280, B. CIDADE NOVA, P. UNIÃO - SC</t>
  </si>
  <si>
    <t>BASQ.</t>
  </si>
  <si>
    <t>VOLEI</t>
  </si>
  <si>
    <t>Soma</t>
  </si>
  <si>
    <t>MÉDIA</t>
  </si>
  <si>
    <t>Medição</t>
  </si>
  <si>
    <t>Regularização e compactação de subleito de solo predominantemente argiloso (quadra de vôleibol 330 m² e quadra de basquetebol 420 m²)</t>
  </si>
  <si>
    <t>89574</t>
  </si>
  <si>
    <t>Junção dupla, PVC, Serie R, água pluvial, DN 100x100x100mm, junta elástica, fornecido e instalado em ramal de encaminhamento. AF_12/2014</t>
  </si>
  <si>
    <t>Cabo de cobre flexível isolado 6 mm², 0,6/1,0 KV - Fornecimento e instalação</t>
  </si>
  <si>
    <t>MOV. DE TERRA</t>
  </si>
  <si>
    <t>FUNDAÇÃO</t>
  </si>
  <si>
    <t>Concreto armado usinado bombeável C25 c/ brita nº 0 e 01 para vigas, montagem e desmontagem de forma, escoramento com garfo de madeira, pé direito simples, em chapa de madeira compensada resinada, armação de viga (35x15cm) de estrutura convencional de concreto armado edificação térrea aço CA-50 de 8mm (montagem), sendo 20cm dentro do solo e 15cm fora do solo, lançamento com uso de bomba e armação de viga baldrame ou sapata aço CA-50 8mm - Quadra 420m²</t>
  </si>
  <si>
    <t>CONSTRUÇÃO QUADRAS ESPORTIVAS SANTA ROSA</t>
  </si>
  <si>
    <t>AVENIDA DOS FERROVIÁRIOS BR 280, BAIRRO SANTA ROSA, PORTO UNIÃO - SC</t>
  </si>
  <si>
    <t>CONSTRUÇÃO QUADRAS ESPORTIVAS - SANTA ROSA</t>
  </si>
  <si>
    <t>Areia tratada média - posto jazida/fornecedor (retirado na jazida, sem transporte), 30 cm de altura em 330m²</t>
  </si>
  <si>
    <t>1.4</t>
  </si>
  <si>
    <t>Placa de inauguração metálica, 40x60cm</t>
  </si>
  <si>
    <t>Piso em concreto 20 MPA preparo mecânico, espessura 12cm. AF_09/2020
Base de concreto retangular de 28x15m</t>
  </si>
  <si>
    <t>4.1.5</t>
  </si>
  <si>
    <t>5.1.5</t>
  </si>
  <si>
    <t>Fornecimento de luminária pública de LED; Potência máxima de luminária pública de LED; Potencia máxima declarada: 150W; Tensão: bivolt automática; fator de potencia igual ou superior a 0,98 e THDi menor que 10%. Com base para rele 3 pinus. Drive dimirizável. Fluxo luminoso: igual ou maior que 17.250 lumens; Eficiencia energetica: igual ou maior que 115lm/w; temperatura da cor; 5000k, podendo ter uma variação de 3% (três partes de cem); Índice de reprodução de cor: igual ou maior que 70%; Classificação das distribuições da intensidade luminosa: tipo ll, media; Controle de intensidade luminosa: totalmente limitada ou limitada, conforme portaria nº 20 do Inmetro; vida de 80.000horas; comprovado com laudo LM80 ou consulta ao site do Inmetro; grau de proteção contra água e poeira: IP66 para o conjunto óptico e alojamento do driver; grau de proteção contra impactos mecânicos: IK08, com vidro de proteção; corpo alumínio injetado, ajuste de ângulo de 0 a 15 graus incorporado a luminária, vedado o uso de suporte separado, acabamento em pintura eletrotática epóxi na cor cinza; acesso ao compartimento do driver por presilhas; base para fixação adaptável para instalação em ponta de braço ou poste, na medida de 48,3mm a 60,3mm. Apresentar carta de garantia de 5 (cinco) anos. As luminárias deverão ser certificadas e registradas pelo Inmetro portaria nº20, de 15 de fevereiro de 2017.</t>
  </si>
  <si>
    <t>Haste de aterramento em aço 5/8 c/ 5,85 m de comprimento, onde 5,65m acima do solo (5,50m acima da viga, 0,15m dentro da viga e 0,20m abaixo do solo, ainda dentro da viga) - Fornecimento e instalação</t>
  </si>
  <si>
    <t xml:space="preserve">Estrutura de basquetebol modelo Ibirapuera avanço 1,50m formato retangular medindo 1,20 x 0,90m - requadro frontal (encaixe da tabela) tem um formato retangular para encaixe da tabela de basquete nas medidas de 1,81x1,06m o avanço da estrutura (parte de traz do requadro inferior 2,00m) do piso até a parte superior do requadro frontal 3,85m, contém também a tabela em vidro temperado 10mm 1,80x1,05m (oficial), aro em aço 45cm e rede de 100% polipropileno (pp) fio 3, (CxL - 4,00x2,35m) </t>
  </si>
  <si>
    <t>Alambrado fechamento em tela de arame galvanizada quadrangular/losangular fio 2,11mm (14BWG) malha 5x5cm, tubo aço galvanizado 2'' e 1.1/4'', arame galvanizado 2,76mm (12BWG), concreto magro para lastro traço 1:4, 5:4, 5 (em massa seca de cimento/ areia média/ brita nº 01 com betoneira 400L) - Dimensões (28x15m) variando h entre 4,50m e 3m, incluso portões dimensões (CxL) 2,35x1,60m, conforme projeto. Na extremidade h=4,50m fixação de 10 luminárias, conforme detalhe em projeto</t>
  </si>
  <si>
    <t>Alambrado fechamento em tela de arame galvanizada quadrangular/losangular fio 2,11mm (14BWG) malha 5x5cm, tubo aço galvanizado 2'' e 1.1/4'', arame galvanizado 2,76mm (12BWG), concreto magro para lastro traço 1:4, 5:4, 5 (em massa seca de cimento/ areia média/ brita nº 01 com betoneira 400L) - Dimensões (22x15m) variando h entre 4,50m e 3m, incluso portões dimensões (CxL) 2,35x1,60m, conforme projeto. Na extremidade h=4,50m fixação de 06 luminárias, conforme detalhe em projeto</t>
  </si>
  <si>
    <t xml:space="preserve">Placa de obra em chapa galvanizada adesivada </t>
  </si>
  <si>
    <t>fev/2022</t>
  </si>
  <si>
    <t>jan/2022</t>
  </si>
  <si>
    <t>Concreto armado usinado bombeável C25 c/ brita nº 0 e 01 para vigas, montagem e desmontagem de forma, escoramento com garfo de madeira, pé direito simples, em chapa de madeira compensada resinada, armação de viga espessura 40cm de estrutura convencional de concreto armado edificação térrea aço CA-50 de 8mm (montagem), sendo 40cm dentro do solo, lançamento com uso de bomba e armação de viga baldrame ou sapata aço CA-50 8mm - Base 1,40x1,10m para depositar em cima a estrutura de basquetebol</t>
  </si>
  <si>
    <t>4.1.4</t>
  </si>
  <si>
    <t>4.2.2</t>
  </si>
  <si>
    <t>Vinícius André Makiak</t>
  </si>
  <si>
    <t>Engenheiro Civil - CREA SC nº 119380-1</t>
  </si>
  <si>
    <t>Conjunto para quadra de volei com 02 postes em tubo de aço galvanizado 3", H = *255* cm, pintura e, tinta esmalte sintético na cor branca, rede de nylon com 2 mm, malha de 10x10cm e 02 antenas oficiais em fibra de vidro  (100 x 15 x 15 cm)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</si>
</sst>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quot;R$&quot;#,##0.00_);\(&quot;R$&quot;#,##0.00\)"/>
    <numFmt numFmtId="166" formatCode="0.0000"/>
    <numFmt numFmtId="167" formatCode="0.0000000"/>
    <numFmt numFmtId="168" formatCode="#,##0.00_);[Red]\(#,##0.00\);"/>
    <numFmt numFmtId="169" formatCode="#,##0.00_);[Red]#,##0.00;"/>
    <numFmt numFmtId="170" formatCode="_(&quot;Cr$&quot;* #,##0.00_);_(&quot;Cr$&quot;* \(#,##0.00\);_(&quot;Cr$&quot;* &quot;-&quot;??_);_(@_)"/>
    <numFmt numFmtId="171" formatCode="0.000%"/>
    <numFmt numFmtId="172" formatCode="_(* #,##0.00_);_(* \(#,##0.00\);_(* &quot;-&quot;??_);_(@_)"/>
    <numFmt numFmtId="173" formatCode="_(&quot;R$ &quot;* #,##0.00_);_(&quot;R$ &quot;* \(#,##0.00\);_(&quot;R$ &quot;* &quot;-&quot;??_);_(@_)"/>
  </numFmts>
  <fonts count="62">
    <font>
      <sz val="10"/>
      <name val="Arial"/>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8"/>
      <name val="Calibri"/>
      <family val="2"/>
    </font>
    <font>
      <sz val="8"/>
      <name val="Calibri"/>
      <family val="2"/>
    </font>
    <font>
      <b/>
      <sz val="15"/>
      <name val="Arial"/>
      <family val="2"/>
    </font>
    <font>
      <b/>
      <sz val="14"/>
      <name val="Arial"/>
      <family val="2"/>
    </font>
    <font>
      <b/>
      <sz val="12"/>
      <name val="Arial"/>
      <family val="2"/>
    </font>
    <font>
      <b/>
      <sz val="12"/>
      <color rgb="FFFF0000"/>
      <name val="Arial"/>
      <family val="2"/>
    </font>
    <font>
      <b/>
      <sz val="10.5"/>
      <name val="Arial"/>
      <family val="2"/>
    </font>
    <font>
      <b/>
      <sz val="11"/>
      <color rgb="FFFF0000"/>
      <name val="Arial"/>
      <family val="2"/>
    </font>
    <font>
      <sz val="11"/>
      <name val="Arial"/>
      <family val="2"/>
    </font>
    <font>
      <b/>
      <i/>
      <sz val="11"/>
      <name val="Arial"/>
      <family val="2"/>
    </font>
    <font>
      <b/>
      <sz val="11"/>
      <name val="Arial"/>
      <family val="2"/>
    </font>
    <font>
      <b/>
      <sz val="10"/>
      <name val="Arial"/>
      <family val="2"/>
    </font>
    <font>
      <i/>
      <sz val="11"/>
      <name val="Arial"/>
      <family val="2"/>
    </font>
    <font>
      <sz val="10"/>
      <color rgb="FFFF0000"/>
      <name val="Arial"/>
      <family val="2"/>
    </font>
    <font>
      <sz val="4.5"/>
      <name val="Arial"/>
      <family val="2"/>
    </font>
    <font>
      <b/>
      <sz val="8"/>
      <name val="Arial"/>
      <family val="2"/>
    </font>
    <font>
      <sz val="8"/>
      <name val="Arial"/>
      <family val="2"/>
    </font>
    <font>
      <sz val="10"/>
      <color theme="9" tint="-0.249977111117893"/>
      <name val="Arial"/>
      <family val="2"/>
    </font>
    <font>
      <sz val="6"/>
      <name val="Arial"/>
      <family val="2"/>
    </font>
    <font>
      <sz val="18"/>
      <name val="Arial"/>
      <family val="2"/>
    </font>
    <font>
      <sz val="5"/>
      <color theme="9" tint="-0.249977111117893"/>
      <name val="Arial"/>
      <family val="2"/>
    </font>
    <font>
      <b/>
      <sz val="9"/>
      <name val="Arial"/>
      <family val="2"/>
    </font>
    <font>
      <sz val="9"/>
      <name val="Arial"/>
      <family val="2"/>
    </font>
    <font>
      <b/>
      <sz val="8"/>
      <color rgb="FFCC00CC"/>
      <name val="Arial"/>
      <family val="2"/>
    </font>
    <font>
      <sz val="8"/>
      <color rgb="FFFF0000"/>
      <name val="Arial"/>
      <family val="2"/>
    </font>
    <font>
      <b/>
      <i/>
      <sz val="10"/>
      <name val="Arial"/>
      <family val="2"/>
    </font>
    <font>
      <i/>
      <sz val="10"/>
      <name val="Arial"/>
      <family val="2"/>
    </font>
    <font>
      <b/>
      <sz val="5"/>
      <name val="Arial"/>
      <family val="2"/>
    </font>
    <font>
      <b/>
      <sz val="9"/>
      <color rgb="FF0070C0"/>
      <name val="Arial"/>
      <family val="2"/>
    </font>
    <font>
      <sz val="8"/>
      <color theme="0" tint="-0.499984740745262"/>
      <name val="Arial"/>
      <family val="2"/>
    </font>
    <font>
      <b/>
      <sz val="10"/>
      <color rgb="FF00B050"/>
      <name val="Arial"/>
      <family val="2"/>
    </font>
    <font>
      <b/>
      <sz val="12"/>
      <color theme="9" tint="-0.249977111117893"/>
      <name val="Arial"/>
      <family val="2"/>
    </font>
    <font>
      <b/>
      <sz val="10"/>
      <color theme="9" tint="-0.249977111117893"/>
      <name val="Arial"/>
      <family val="2"/>
    </font>
    <font>
      <sz val="8"/>
      <color theme="9" tint="-0.249977111117893"/>
      <name val="Arial"/>
      <family val="2"/>
    </font>
    <font>
      <i/>
      <sz val="9"/>
      <name val="Arial"/>
      <family val="2"/>
    </font>
    <font>
      <sz val="8"/>
      <name val="Arial"/>
      <family val="2"/>
    </font>
    <font>
      <b/>
      <sz val="9"/>
      <name val="Arial"/>
      <family val="2"/>
    </font>
    <font>
      <sz val="9"/>
      <name val="Arial"/>
      <family val="2"/>
    </font>
    <font>
      <b/>
      <sz val="8"/>
      <name val="Arial"/>
      <family val="2"/>
    </font>
    <font>
      <sz val="10"/>
      <name val="Arial"/>
      <family val="2"/>
    </font>
    <font>
      <b/>
      <sz val="10"/>
      <name val="Arial"/>
      <family val="2"/>
    </font>
    <font>
      <i/>
      <sz val="10"/>
      <name val="Arial"/>
      <family val="2"/>
    </font>
    <font>
      <b/>
      <sz val="12"/>
      <name val="Arial"/>
      <family val="2"/>
    </font>
    <font>
      <b/>
      <sz val="10"/>
      <color theme="3"/>
      <name val="Arial"/>
      <family val="2"/>
    </font>
    <font>
      <b/>
      <sz val="8"/>
      <name val="Calibri"/>
      <family val="2"/>
    </font>
    <font>
      <sz val="8"/>
      <name val="Calibri"/>
      <family val="2"/>
    </font>
    <font>
      <b/>
      <sz val="8"/>
      <color rgb="FFFF0000"/>
      <name val="Arial"/>
      <family val="2"/>
    </font>
    <font>
      <sz val="10"/>
      <name val="Arial"/>
      <family val="2"/>
    </font>
    <font>
      <sz val="8"/>
      <color rgb="FFFF0000"/>
      <name val="Calibri"/>
      <family val="2"/>
    </font>
  </fonts>
  <fills count="12">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0" tint="-4.9989318521683403E-2"/>
        <bgColor indexed="64"/>
      </patternFill>
    </fill>
    <fill>
      <patternFill patternType="solid">
        <fgColor indexed="9"/>
        <bgColor indexed="64"/>
      </patternFill>
    </fill>
    <fill>
      <patternFill patternType="solid">
        <fgColor theme="5" tint="0.399945066682943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medium">
        <color auto="1"/>
      </right>
      <top style="medium">
        <color auto="1"/>
      </top>
      <bottom style="medium">
        <color auto="1"/>
      </bottom>
      <diagonal/>
    </border>
    <border>
      <left/>
      <right style="thin">
        <color auto="1"/>
      </right>
      <top/>
      <bottom/>
      <diagonal/>
    </border>
    <border>
      <left/>
      <right/>
      <top style="thin">
        <color auto="1"/>
      </top>
      <bottom/>
      <diagonal/>
    </border>
    <border>
      <left/>
      <right/>
      <top style="medium">
        <color auto="1"/>
      </top>
      <bottom style="thin">
        <color auto="1"/>
      </bottom>
      <diagonal/>
    </border>
    <border>
      <left style="medium">
        <color indexed="64"/>
      </left>
      <right style="medium">
        <color indexed="64"/>
      </right>
      <top/>
      <bottom style="thin">
        <color auto="1"/>
      </bottom>
      <diagonal/>
    </border>
  </borders>
  <cellStyleXfs count="27">
    <xf numFmtId="0" fontId="0"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0" fillId="0" borderId="0"/>
    <xf numFmtId="0" fontId="10" fillId="0" borderId="0"/>
    <xf numFmtId="172" fontId="11" fillId="0" borderId="0" applyFont="0" applyFill="0" applyBorder="0" applyAlignment="0" applyProtection="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60" fillId="0" borderId="0"/>
    <xf numFmtId="0" fontId="4" fillId="0" borderId="0"/>
    <xf numFmtId="0" fontId="4" fillId="0" borderId="0"/>
    <xf numFmtId="0" fontId="3" fillId="0" borderId="0"/>
    <xf numFmtId="0" fontId="3" fillId="0" borderId="0"/>
    <xf numFmtId="173" fontId="2" fillId="0" borderId="0" applyFont="0" applyFill="0" applyBorder="0" applyAlignment="0" applyProtection="0"/>
    <xf numFmtId="0" fontId="2" fillId="0" borderId="0"/>
    <xf numFmtId="0" fontId="2" fillId="0" borderId="0"/>
    <xf numFmtId="0" fontId="1" fillId="0" borderId="0"/>
    <xf numFmtId="0" fontId="1" fillId="0" borderId="0"/>
  </cellStyleXfs>
  <cellXfs count="454">
    <xf numFmtId="0" fontId="0" fillId="0" borderId="0" xfId="0"/>
    <xf numFmtId="0" fontId="11" fillId="0" borderId="0" xfId="0" applyFont="1"/>
    <xf numFmtId="49" fontId="13" fillId="2" borderId="4" xfId="0" applyNumberFormat="1" applyFont="1" applyFill="1" applyBorder="1" applyAlignment="1" applyProtection="1">
      <alignment horizontal="center" vertical="center" wrapText="1"/>
      <protection locked="0"/>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49" fontId="14" fillId="2" borderId="4" xfId="0" applyNumberFormat="1"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2" fontId="14" fillId="2" borderId="4"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0" borderId="0" xfId="0" applyFont="1" applyBorder="1" applyAlignment="1">
      <alignment vertical="center"/>
    </xf>
    <xf numFmtId="0" fontId="17"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43" fontId="21" fillId="2" borderId="7" xfId="1" applyFont="1" applyFill="1" applyBorder="1" applyAlignment="1">
      <alignment horizontal="center" vertical="center"/>
    </xf>
    <xf numFmtId="43" fontId="21" fillId="4" borderId="7" xfId="1" applyFont="1" applyFill="1" applyBorder="1" applyAlignment="1">
      <alignment horizontal="center" vertical="center"/>
    </xf>
    <xf numFmtId="43" fontId="21" fillId="2" borderId="16" xfId="1" applyFont="1" applyFill="1" applyBorder="1" applyAlignment="1">
      <alignment horizontal="center" vertical="center"/>
    </xf>
    <xf numFmtId="43" fontId="23" fillId="3" borderId="7" xfId="1" applyFont="1" applyFill="1" applyBorder="1" applyAlignment="1">
      <alignment horizontal="center" vertical="center"/>
    </xf>
    <xf numFmtId="9" fontId="23" fillId="3" borderId="18" xfId="2" applyFont="1" applyFill="1" applyBorder="1" applyAlignment="1">
      <alignment horizontal="center" vertical="center"/>
    </xf>
    <xf numFmtId="10" fontId="23" fillId="3" borderId="18" xfId="2" applyNumberFormat="1" applyFont="1" applyFill="1" applyBorder="1" applyAlignment="1">
      <alignment horizontal="center" vertical="center"/>
    </xf>
    <xf numFmtId="43" fontId="23" fillId="3" borderId="19" xfId="1" applyFont="1" applyFill="1" applyBorder="1" applyAlignment="1">
      <alignment horizontal="center" vertical="center"/>
    </xf>
    <xf numFmtId="9" fontId="23" fillId="3" borderId="21" xfId="2" applyFont="1" applyFill="1" applyBorder="1" applyAlignment="1">
      <alignment horizontal="center" vertical="center"/>
    </xf>
    <xf numFmtId="10" fontId="23" fillId="3" borderId="21" xfId="2" applyNumberFormat="1" applyFont="1" applyFill="1" applyBorder="1" applyAlignment="1">
      <alignment horizontal="center" vertical="center"/>
    </xf>
    <xf numFmtId="0" fontId="23" fillId="0" borderId="0" xfId="0" applyFont="1" applyAlignment="1">
      <alignment vertical="center"/>
    </xf>
    <xf numFmtId="0" fontId="21" fillId="0" borderId="0" xfId="0" applyFont="1" applyFill="1"/>
    <xf numFmtId="0" fontId="23" fillId="0" borderId="0" xfId="0" applyFont="1" applyFill="1" applyAlignment="1">
      <alignment vertical="center"/>
    </xf>
    <xf numFmtId="0" fontId="11" fillId="0" borderId="0" xfId="0" applyFont="1" applyFill="1"/>
    <xf numFmtId="0" fontId="11" fillId="0" borderId="0" xfId="0" applyFont="1" applyFill="1" applyBorder="1" applyAlignment="1">
      <alignment horizontal="left"/>
    </xf>
    <xf numFmtId="0" fontId="24" fillId="0" borderId="0" xfId="0" applyFont="1" applyFill="1" applyAlignment="1"/>
    <xf numFmtId="0" fontId="24" fillId="0" borderId="0" xfId="0" applyFont="1" applyFill="1" applyAlignment="1">
      <alignment horizontal="right"/>
    </xf>
    <xf numFmtId="0" fontId="0" fillId="0" borderId="0" xfId="0" applyFill="1"/>
    <xf numFmtId="0" fontId="25" fillId="0" borderId="0" xfId="0" applyFont="1" applyFill="1" applyBorder="1" applyAlignment="1"/>
    <xf numFmtId="0" fontId="23" fillId="3" borderId="23" xfId="0" applyFont="1" applyFill="1" applyBorder="1" applyAlignment="1">
      <alignment horizontal="center" vertical="center"/>
    </xf>
    <xf numFmtId="9" fontId="21" fillId="4" borderId="8" xfId="1" applyNumberFormat="1" applyFont="1" applyFill="1" applyBorder="1" applyAlignment="1">
      <alignment horizontal="center" vertical="center"/>
    </xf>
    <xf numFmtId="43" fontId="21" fillId="4" borderId="22" xfId="1" applyFont="1" applyFill="1" applyBorder="1" applyAlignment="1">
      <alignment horizontal="center" vertical="center"/>
    </xf>
    <xf numFmtId="9" fontId="21" fillId="4" borderId="18" xfId="2" applyFont="1" applyFill="1" applyBorder="1" applyAlignment="1">
      <alignment horizontal="center" vertical="center"/>
    </xf>
    <xf numFmtId="9" fontId="21" fillId="2" borderId="1" xfId="1" applyNumberFormat="1" applyFont="1" applyFill="1" applyBorder="1" applyAlignment="1">
      <alignment horizontal="center" vertical="center"/>
    </xf>
    <xf numFmtId="10" fontId="23" fillId="3" borderId="8" xfId="2" applyNumberFormat="1" applyFont="1" applyFill="1" applyBorder="1" applyAlignment="1">
      <alignment horizontal="center" vertical="center"/>
    </xf>
    <xf numFmtId="43" fontId="23" fillId="3" borderId="22" xfId="1" applyFont="1" applyFill="1" applyBorder="1" applyAlignment="1">
      <alignment horizontal="center" vertical="center"/>
    </xf>
    <xf numFmtId="10" fontId="23" fillId="3" borderId="20" xfId="2" applyNumberFormat="1" applyFont="1" applyFill="1" applyBorder="1" applyAlignment="1">
      <alignment horizontal="center" vertical="center"/>
    </xf>
    <xf numFmtId="43" fontId="23" fillId="3" borderId="25" xfId="1" applyFont="1" applyFill="1" applyBorder="1" applyAlignment="1">
      <alignment horizontal="center" vertical="center"/>
    </xf>
    <xf numFmtId="9" fontId="0" fillId="0" borderId="0" xfId="0" applyNumberFormat="1"/>
    <xf numFmtId="0" fontId="0" fillId="2" borderId="0" xfId="0" applyFill="1" applyBorder="1" applyAlignment="1">
      <alignment vertical="center"/>
    </xf>
    <xf numFmtId="0" fontId="29" fillId="5" borderId="0" xfId="0" applyFont="1" applyFill="1" applyAlignment="1" applyProtection="1">
      <alignment horizontal="left" vertical="top"/>
      <protection hidden="1"/>
    </xf>
    <xf numFmtId="0" fontId="27" fillId="5" borderId="0" xfId="0" applyFont="1" applyFill="1" applyAlignment="1">
      <alignment horizontal="center" vertical="center"/>
    </xf>
    <xf numFmtId="0" fontId="27" fillId="5" borderId="0" xfId="0" applyFont="1" applyFill="1" applyAlignment="1" applyProtection="1">
      <alignment horizontal="left" vertical="top"/>
      <protection hidden="1"/>
    </xf>
    <xf numFmtId="0" fontId="28" fillId="2" borderId="0" xfId="0" applyFont="1" applyFill="1" applyBorder="1" applyAlignment="1" applyProtection="1">
      <alignment horizontal="center" vertical="center"/>
      <protection hidden="1"/>
    </xf>
    <xf numFmtId="0" fontId="11" fillId="2" borderId="0" xfId="0" applyFont="1" applyFill="1" applyAlignment="1">
      <alignment horizontal="left" vertical="center"/>
    </xf>
    <xf numFmtId="169" fontId="29" fillId="2" borderId="0" xfId="0" applyNumberFormat="1" applyFont="1" applyFill="1" applyAlignment="1">
      <alignment horizontal="left" vertical="center"/>
    </xf>
    <xf numFmtId="168" fontId="33" fillId="2" borderId="0" xfId="0" applyNumberFormat="1" applyFont="1" applyFill="1" applyAlignment="1">
      <alignment horizontal="center" vertical="center"/>
    </xf>
    <xf numFmtId="17" fontId="34" fillId="5" borderId="1" xfId="0" applyNumberFormat="1" applyFont="1" applyFill="1" applyBorder="1" applyAlignment="1" applyProtection="1">
      <alignment horizontal="left" vertical="center"/>
      <protection locked="0"/>
    </xf>
    <xf numFmtId="17" fontId="34" fillId="5" borderId="2" xfId="0" applyNumberFormat="1" applyFont="1" applyFill="1" applyBorder="1" applyAlignment="1" applyProtection="1">
      <alignment horizontal="left" vertical="center"/>
      <protection locked="0"/>
    </xf>
    <xf numFmtId="17" fontId="34" fillId="5" borderId="3" xfId="0" applyNumberFormat="1" applyFont="1" applyFill="1" applyBorder="1" applyAlignment="1" applyProtection="1">
      <alignment horizontal="left" vertical="center"/>
      <protection locked="0"/>
    </xf>
    <xf numFmtId="0" fontId="35" fillId="5" borderId="4" xfId="0" applyFont="1" applyFill="1" applyBorder="1" applyAlignment="1" applyProtection="1">
      <alignment horizontal="left" vertical="top"/>
      <protection hidden="1"/>
    </xf>
    <xf numFmtId="0" fontId="35" fillId="0" borderId="4" xfId="0" applyFont="1" applyBorder="1" applyAlignment="1">
      <alignment horizontal="left"/>
    </xf>
    <xf numFmtId="0" fontId="28" fillId="5" borderId="4" xfId="0" applyFont="1" applyFill="1" applyBorder="1" applyAlignment="1" applyProtection="1">
      <alignment horizontal="center" vertical="center" wrapText="1"/>
      <protection hidden="1"/>
    </xf>
    <xf numFmtId="49" fontId="24" fillId="0" borderId="0" xfId="0" applyNumberFormat="1" applyFont="1" applyFill="1" applyBorder="1" applyAlignment="1">
      <alignment horizontal="center" vertical="center"/>
    </xf>
    <xf numFmtId="0" fontId="28" fillId="5" borderId="0" xfId="0" applyFont="1" applyFill="1" applyBorder="1" applyAlignment="1" applyProtection="1">
      <alignment horizontal="center" vertical="center" wrapText="1"/>
      <protection hidden="1"/>
    </xf>
    <xf numFmtId="168" fontId="28" fillId="0" borderId="0" xfId="0" applyNumberFormat="1" applyFont="1" applyFill="1" applyBorder="1" applyAlignment="1" applyProtection="1">
      <alignment horizontal="center" vertical="center" wrapText="1"/>
    </xf>
    <xf numFmtId="49" fontId="29" fillId="5" borderId="30" xfId="0" applyNumberFormat="1" applyFont="1" applyFill="1" applyBorder="1" applyAlignment="1" applyProtection="1">
      <alignment horizontal="center" vertical="center"/>
    </xf>
    <xf numFmtId="17" fontId="37" fillId="5" borderId="12" xfId="0" applyNumberFormat="1" applyFont="1" applyFill="1" applyBorder="1" applyAlignment="1" applyProtection="1">
      <alignment horizontal="left" vertical="top"/>
      <protection locked="0"/>
    </xf>
    <xf numFmtId="0" fontId="24" fillId="7" borderId="31" xfId="0" applyFont="1" applyFill="1" applyBorder="1" applyAlignment="1">
      <alignment horizontal="left" vertical="center"/>
    </xf>
    <xf numFmtId="0" fontId="29" fillId="2" borderId="4" xfId="0" applyFont="1" applyFill="1" applyBorder="1" applyAlignment="1" applyProtection="1">
      <alignment horizontal="left" vertical="top"/>
      <protection locked="0"/>
    </xf>
    <xf numFmtId="0" fontId="11" fillId="2" borderId="1" xfId="0" applyFont="1" applyFill="1" applyBorder="1" applyAlignment="1">
      <alignment horizontal="left" vertical="center"/>
    </xf>
    <xf numFmtId="0" fontId="11" fillId="2" borderId="4" xfId="0" applyFont="1" applyFill="1" applyBorder="1" applyAlignment="1">
      <alignment horizontal="left" vertical="justify"/>
    </xf>
    <xf numFmtId="0" fontId="11" fillId="2" borderId="32" xfId="0" applyFont="1" applyFill="1" applyBorder="1" applyAlignment="1">
      <alignment horizontal="center" vertical="center"/>
    </xf>
    <xf numFmtId="4" fontId="11" fillId="2" borderId="14" xfId="0" applyNumberFormat="1" applyFont="1" applyFill="1" applyBorder="1" applyAlignment="1">
      <alignment horizontal="center" vertical="center"/>
    </xf>
    <xf numFmtId="49" fontId="29" fillId="2" borderId="30" xfId="0" applyNumberFormat="1" applyFont="1" applyFill="1" applyBorder="1" applyAlignment="1" applyProtection="1">
      <alignment horizontal="center" vertical="center"/>
    </xf>
    <xf numFmtId="49" fontId="29" fillId="2" borderId="34" xfId="0" applyNumberFormat="1" applyFont="1" applyFill="1" applyBorder="1" applyAlignment="1" applyProtection="1">
      <alignment horizontal="center" vertical="center"/>
    </xf>
    <xf numFmtId="0" fontId="29" fillId="2" borderId="34" xfId="0" applyFont="1" applyFill="1" applyBorder="1" applyAlignment="1" applyProtection="1">
      <alignment horizontal="left" vertical="top"/>
      <protection locked="0"/>
    </xf>
    <xf numFmtId="0" fontId="24" fillId="9" borderId="1" xfId="0" applyFont="1" applyFill="1" applyBorder="1" applyAlignment="1">
      <alignment horizontal="left" vertical="center"/>
    </xf>
    <xf numFmtId="2" fontId="11" fillId="2" borderId="14" xfId="0" applyNumberFormat="1" applyFont="1" applyFill="1" applyBorder="1" applyAlignment="1">
      <alignment horizontal="center" vertical="center"/>
    </xf>
    <xf numFmtId="0" fontId="29" fillId="2" borderId="1" xfId="0" applyFont="1" applyFill="1" applyBorder="1" applyAlignment="1" applyProtection="1">
      <alignment horizontal="left" vertical="top"/>
      <protection locked="0"/>
    </xf>
    <xf numFmtId="0" fontId="24" fillId="10" borderId="1" xfId="0" applyFont="1" applyFill="1" applyBorder="1" applyAlignment="1">
      <alignment horizontal="left" vertical="center"/>
    </xf>
    <xf numFmtId="0" fontId="11" fillId="2" borderId="14" xfId="0" applyFont="1" applyFill="1" applyBorder="1" applyAlignment="1">
      <alignment horizontal="left" vertical="justify"/>
    </xf>
    <xf numFmtId="0" fontId="11" fillId="2" borderId="14" xfId="0" applyFont="1" applyFill="1" applyBorder="1" applyAlignment="1">
      <alignment horizontal="center" vertical="center"/>
    </xf>
    <xf numFmtId="0" fontId="24" fillId="10" borderId="4" xfId="0" applyFont="1" applyFill="1" applyBorder="1" applyAlignment="1">
      <alignment horizontal="left" vertical="justify"/>
    </xf>
    <xf numFmtId="0" fontId="32" fillId="5" borderId="0" xfId="0" applyFont="1" applyFill="1" applyAlignment="1" applyProtection="1">
      <alignment vertical="center"/>
      <protection hidden="1"/>
    </xf>
    <xf numFmtId="0" fontId="32" fillId="2" borderId="0" xfId="0" applyFont="1" applyFill="1" applyBorder="1" applyAlignment="1" applyProtection="1">
      <alignment vertical="center"/>
      <protection hidden="1"/>
    </xf>
    <xf numFmtId="0" fontId="29" fillId="5" borderId="0" xfId="0" applyFont="1" applyFill="1" applyAlignment="1" applyProtection="1">
      <alignment vertical="center"/>
      <protection hidden="1"/>
    </xf>
    <xf numFmtId="169" fontId="29" fillId="2" borderId="0" xfId="0" applyNumberFormat="1" applyFont="1" applyFill="1" applyBorder="1" applyAlignment="1" applyProtection="1">
      <alignment horizontal="right" vertical="center"/>
      <protection hidden="1"/>
    </xf>
    <xf numFmtId="170" fontId="29" fillId="2" borderId="0" xfId="0" applyNumberFormat="1" applyFont="1" applyFill="1" applyBorder="1" applyAlignment="1" applyProtection="1">
      <alignment horizontal="right" vertical="center"/>
      <protection hidden="1"/>
    </xf>
    <xf numFmtId="49" fontId="28" fillId="2" borderId="0" xfId="0" applyNumberFormat="1" applyFont="1" applyFill="1" applyBorder="1" applyAlignment="1" applyProtection="1">
      <alignment vertical="center"/>
      <protection locked="0"/>
    </xf>
    <xf numFmtId="169" fontId="27" fillId="2" borderId="0" xfId="0" applyNumberFormat="1" applyFont="1" applyFill="1" applyBorder="1" applyAlignment="1">
      <alignment horizontal="right" vertical="center"/>
    </xf>
    <xf numFmtId="169" fontId="24" fillId="2" borderId="0" xfId="0" applyNumberFormat="1" applyFont="1" applyFill="1" applyBorder="1" applyAlignment="1" applyProtection="1">
      <alignment horizontal="left" vertical="center"/>
      <protection locked="0"/>
    </xf>
    <xf numFmtId="165" fontId="27" fillId="2" borderId="0" xfId="0" applyNumberFormat="1" applyFont="1" applyFill="1" applyBorder="1" applyAlignment="1">
      <alignment horizontal="right" vertical="center"/>
    </xf>
    <xf numFmtId="168" fontId="40" fillId="2" borderId="0" xfId="0" applyNumberFormat="1" applyFont="1" applyFill="1" applyAlignment="1">
      <alignment horizontal="center" vertical="center"/>
    </xf>
    <xf numFmtId="168" fontId="31" fillId="2" borderId="0" xfId="0" applyNumberFormat="1" applyFont="1" applyFill="1" applyAlignment="1" applyProtection="1">
      <alignment horizontal="right" vertical="center"/>
      <protection hidden="1"/>
    </xf>
    <xf numFmtId="10" fontId="31" fillId="2" borderId="0" xfId="2" applyNumberFormat="1" applyFont="1" applyFill="1" applyAlignment="1" applyProtection="1">
      <alignment horizontal="right" vertical="center"/>
      <protection hidden="1"/>
    </xf>
    <xf numFmtId="0" fontId="29" fillId="5" borderId="0" xfId="0" applyFont="1" applyFill="1" applyAlignment="1">
      <alignment vertical="center"/>
    </xf>
    <xf numFmtId="169" fontId="29" fillId="2" borderId="0" xfId="0" applyNumberFormat="1" applyFont="1" applyFill="1" applyBorder="1" applyAlignment="1">
      <alignment horizontal="right" vertical="center"/>
    </xf>
    <xf numFmtId="165" fontId="31" fillId="2" borderId="0" xfId="0" applyNumberFormat="1" applyFont="1" applyFill="1" applyBorder="1" applyAlignment="1">
      <alignment horizontal="right" vertical="center"/>
    </xf>
    <xf numFmtId="17" fontId="41" fillId="5" borderId="4" xfId="0" applyNumberFormat="1" applyFont="1" applyFill="1" applyBorder="1" applyAlignment="1" applyProtection="1">
      <alignment horizontal="center" vertical="center"/>
      <protection locked="0"/>
    </xf>
    <xf numFmtId="10" fontId="11" fillId="2" borderId="33" xfId="2" applyNumberFormat="1" applyFont="1" applyFill="1" applyBorder="1" applyAlignment="1">
      <alignment horizontal="right" vertical="center"/>
    </xf>
    <xf numFmtId="0" fontId="29" fillId="5"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1" fontId="28" fillId="2" borderId="0" xfId="0" applyNumberFormat="1" applyFont="1" applyFill="1" applyBorder="1" applyAlignment="1" applyProtection="1">
      <alignment horizontal="center" vertical="center"/>
      <protection locked="0"/>
    </xf>
    <xf numFmtId="169" fontId="29" fillId="2" borderId="0" xfId="0" applyNumberFormat="1" applyFont="1" applyFill="1" applyBorder="1" applyAlignment="1" applyProtection="1">
      <alignment horizontal="center" vertical="center"/>
      <protection hidden="1"/>
    </xf>
    <xf numFmtId="14" fontId="29" fillId="2" borderId="0" xfId="0" applyNumberFormat="1" applyFont="1" applyFill="1" applyBorder="1" applyAlignment="1" applyProtection="1">
      <alignment horizontal="center" vertical="center"/>
      <protection hidden="1"/>
    </xf>
    <xf numFmtId="10" fontId="11" fillId="2" borderId="14" xfId="2" applyNumberFormat="1" applyFont="1" applyFill="1" applyBorder="1" applyAlignment="1">
      <alignment horizontal="right" vertical="center"/>
    </xf>
    <xf numFmtId="169" fontId="29" fillId="5" borderId="0" xfId="0" applyNumberFormat="1" applyFont="1" applyFill="1" applyBorder="1" applyAlignment="1" applyProtection="1">
      <alignment vertical="center"/>
      <protection hidden="1"/>
    </xf>
    <xf numFmtId="169" fontId="29" fillId="2" borderId="0" xfId="0" applyNumberFormat="1" applyFont="1" applyFill="1" applyBorder="1" applyAlignment="1" applyProtection="1">
      <alignment vertical="center"/>
      <protection hidden="1"/>
    </xf>
    <xf numFmtId="14" fontId="29" fillId="2" borderId="0" xfId="0" applyNumberFormat="1" applyFont="1" applyFill="1" applyBorder="1" applyAlignment="1" applyProtection="1">
      <alignment horizontal="center" vertical="center"/>
      <protection locked="0"/>
    </xf>
    <xf numFmtId="10" fontId="35" fillId="0" borderId="4" xfId="2" applyNumberFormat="1" applyFont="1" applyBorder="1" applyAlignment="1">
      <alignment horizontal="left"/>
    </xf>
    <xf numFmtId="0" fontId="29" fillId="5" borderId="0" xfId="0" applyFont="1" applyFill="1" applyAlignment="1" applyProtection="1">
      <alignment horizontal="right" vertical="center"/>
      <protection hidden="1"/>
    </xf>
    <xf numFmtId="165" fontId="29" fillId="2" borderId="0" xfId="0" applyNumberFormat="1" applyFont="1" applyFill="1" applyBorder="1" applyAlignment="1" applyProtection="1">
      <alignment horizontal="right" vertical="center"/>
      <protection hidden="1"/>
    </xf>
    <xf numFmtId="168" fontId="28" fillId="5" borderId="4" xfId="0" applyNumberFormat="1" applyFont="1" applyFill="1" applyBorder="1" applyAlignment="1" applyProtection="1">
      <alignment horizontal="center" vertical="center" wrapText="1"/>
    </xf>
    <xf numFmtId="168" fontId="28" fillId="2" borderId="4" xfId="0" applyNumberFormat="1" applyFont="1" applyFill="1" applyBorder="1" applyAlignment="1" applyProtection="1">
      <alignment horizontal="center" vertical="center" wrapText="1"/>
    </xf>
    <xf numFmtId="10" fontId="28" fillId="2" borderId="4" xfId="2" applyNumberFormat="1"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protection hidden="1"/>
    </xf>
    <xf numFmtId="169" fontId="28" fillId="8" borderId="0" xfId="0" applyNumberFormat="1" applyFont="1" applyFill="1" applyBorder="1" applyAlignment="1" applyProtection="1">
      <alignment horizontal="center" vertical="center"/>
    </xf>
    <xf numFmtId="170" fontId="36" fillId="8" borderId="0" xfId="0" applyNumberFormat="1" applyFont="1" applyFill="1" applyBorder="1" applyAlignment="1" applyProtection="1">
      <alignment horizontal="center" vertical="center"/>
    </xf>
    <xf numFmtId="165" fontId="28" fillId="8" borderId="0" xfId="0" applyNumberFormat="1" applyFont="1" applyFill="1" applyBorder="1" applyAlignment="1" applyProtection="1">
      <alignment horizontal="center" vertical="center"/>
    </xf>
    <xf numFmtId="168" fontId="28" fillId="5" borderId="0" xfId="0" applyNumberFormat="1" applyFont="1" applyFill="1" applyBorder="1" applyAlignment="1" applyProtection="1">
      <alignment horizontal="center" vertical="center" wrapText="1"/>
    </xf>
    <xf numFmtId="168" fontId="28" fillId="2" borderId="0" xfId="0" applyNumberFormat="1" applyFont="1" applyFill="1" applyBorder="1" applyAlignment="1" applyProtection="1">
      <alignment horizontal="center" vertical="center" wrapText="1"/>
    </xf>
    <xf numFmtId="10" fontId="28" fillId="2" borderId="23" xfId="2" applyNumberFormat="1" applyFont="1" applyFill="1" applyBorder="1" applyAlignment="1" applyProtection="1">
      <alignment horizontal="center" vertical="center" wrapText="1"/>
    </xf>
    <xf numFmtId="169" fontId="28" fillId="2" borderId="0" xfId="0" applyNumberFormat="1" applyFont="1" applyFill="1" applyBorder="1" applyAlignment="1" applyProtection="1">
      <alignment horizontal="center" vertical="center"/>
    </xf>
    <xf numFmtId="170" fontId="28" fillId="2" borderId="0" xfId="0" applyNumberFormat="1" applyFont="1" applyFill="1" applyBorder="1" applyAlignment="1" applyProtection="1">
      <alignment horizontal="center" vertical="center"/>
    </xf>
    <xf numFmtId="165" fontId="28" fillId="2" borderId="0" xfId="0" applyNumberFormat="1" applyFont="1" applyFill="1" applyBorder="1" applyAlignment="1" applyProtection="1">
      <alignment horizontal="center" vertical="center"/>
    </xf>
    <xf numFmtId="10" fontId="24" fillId="7" borderId="16" xfId="2" applyNumberFormat="1" applyFont="1" applyFill="1" applyBorder="1" applyAlignment="1">
      <alignment horizontal="center" vertical="center"/>
    </xf>
    <xf numFmtId="168" fontId="28" fillId="5" borderId="34" xfId="0" applyNumberFormat="1" applyFont="1" applyFill="1" applyBorder="1" applyAlignment="1" applyProtection="1">
      <alignment vertical="center"/>
      <protection hidden="1"/>
    </xf>
    <xf numFmtId="168" fontId="28" fillId="2" borderId="0" xfId="0" applyNumberFormat="1" applyFont="1" applyFill="1" applyBorder="1" applyAlignment="1" applyProtection="1">
      <alignment vertical="center"/>
      <protection locked="0"/>
    </xf>
    <xf numFmtId="168" fontId="28" fillId="2" borderId="0" xfId="0" applyNumberFormat="1" applyFont="1" applyFill="1" applyBorder="1" applyAlignment="1" applyProtection="1">
      <alignment vertical="center"/>
      <protection hidden="1"/>
    </xf>
    <xf numFmtId="4" fontId="11" fillId="2" borderId="14" xfId="0" applyNumberFormat="1" applyFont="1" applyFill="1" applyBorder="1" applyAlignment="1">
      <alignment horizontal="right" vertical="center"/>
    </xf>
    <xf numFmtId="171" fontId="42" fillId="2" borderId="30" xfId="2" applyNumberFormat="1" applyFont="1" applyFill="1" applyBorder="1" applyAlignment="1">
      <alignment horizontal="right" vertical="center"/>
    </xf>
    <xf numFmtId="4" fontId="38" fillId="2" borderId="14" xfId="0" applyNumberFormat="1" applyFont="1" applyFill="1" applyBorder="1" applyAlignment="1">
      <alignment horizontal="right" vertical="center"/>
    </xf>
    <xf numFmtId="171" fontId="43" fillId="2" borderId="30" xfId="2" applyNumberFormat="1" applyFont="1" applyFill="1" applyBorder="1" applyAlignment="1">
      <alignment horizontal="right" vertical="center"/>
    </xf>
    <xf numFmtId="168" fontId="28" fillId="2" borderId="34" xfId="0" applyNumberFormat="1" applyFont="1" applyFill="1" applyBorder="1" applyAlignment="1" applyProtection="1">
      <alignment vertical="center"/>
      <protection hidden="1"/>
    </xf>
    <xf numFmtId="168" fontId="11" fillId="2" borderId="0" xfId="0" applyNumberFormat="1" applyFont="1" applyFill="1" applyBorder="1" applyAlignment="1" applyProtection="1">
      <alignment vertical="center"/>
      <protection locked="0"/>
    </xf>
    <xf numFmtId="168" fontId="11" fillId="2" borderId="0" xfId="0" applyNumberFormat="1" applyFont="1" applyFill="1" applyBorder="1" applyAlignment="1" applyProtection="1">
      <alignment vertical="center"/>
      <protection hidden="1"/>
    </xf>
    <xf numFmtId="171" fontId="43" fillId="2" borderId="36" xfId="2" applyNumberFormat="1" applyFont="1" applyFill="1" applyBorder="1" applyAlignment="1">
      <alignment horizontal="right" vertical="center"/>
    </xf>
    <xf numFmtId="4" fontId="39" fillId="0" borderId="14" xfId="0" applyNumberFormat="1" applyFont="1" applyFill="1" applyBorder="1" applyAlignment="1">
      <alignment horizontal="right" vertical="center"/>
    </xf>
    <xf numFmtId="169" fontId="31" fillId="2" borderId="0" xfId="0" applyNumberFormat="1" applyFont="1" applyFill="1" applyBorder="1" applyAlignment="1" applyProtection="1">
      <alignment vertical="center"/>
      <protection hidden="1"/>
    </xf>
    <xf numFmtId="169" fontId="27" fillId="2" borderId="0" xfId="0" applyNumberFormat="1" applyFont="1" applyFill="1" applyBorder="1" applyAlignment="1" applyProtection="1">
      <alignment vertical="center"/>
      <protection hidden="1"/>
    </xf>
    <xf numFmtId="0" fontId="29" fillId="2" borderId="0" xfId="0" applyFont="1" applyFill="1" applyBorder="1" applyAlignment="1">
      <alignment vertical="center"/>
    </xf>
    <xf numFmtId="0" fontId="27" fillId="2" borderId="0" xfId="0" applyFont="1" applyFill="1" applyBorder="1" applyAlignment="1">
      <alignment vertical="center"/>
    </xf>
    <xf numFmtId="0" fontId="28" fillId="2" borderId="0" xfId="0" applyFont="1" applyFill="1" applyBorder="1" applyAlignment="1" applyProtection="1">
      <alignment vertical="center"/>
    </xf>
    <xf numFmtId="2" fontId="11" fillId="0" borderId="14" xfId="0" applyNumberFormat="1" applyFont="1" applyFill="1" applyBorder="1" applyAlignment="1">
      <alignment horizontal="center" vertical="center"/>
    </xf>
    <xf numFmtId="0" fontId="11" fillId="2" borderId="14" xfId="0" applyFont="1" applyFill="1" applyBorder="1" applyAlignment="1">
      <alignment horizontal="left" vertical="center" wrapText="1"/>
    </xf>
    <xf numFmtId="0" fontId="11" fillId="0" borderId="32" xfId="0" applyFont="1" applyFill="1" applyBorder="1" applyAlignment="1">
      <alignment horizontal="center" vertical="center"/>
    </xf>
    <xf numFmtId="10" fontId="42" fillId="2" borderId="30" xfId="2" applyNumberFormat="1" applyFont="1" applyFill="1" applyBorder="1" applyAlignment="1">
      <alignment horizontal="right" vertical="center"/>
    </xf>
    <xf numFmtId="0" fontId="11" fillId="0" borderId="1" xfId="0" applyFont="1" applyFill="1" applyBorder="1" applyAlignment="1">
      <alignment horizontal="left" vertical="center"/>
    </xf>
    <xf numFmtId="0" fontId="11" fillId="2" borderId="15" xfId="0" applyFont="1" applyFill="1" applyBorder="1" applyAlignment="1">
      <alignment horizontal="left" vertical="center"/>
    </xf>
    <xf numFmtId="10" fontId="24" fillId="2" borderId="36" xfId="2" applyNumberFormat="1" applyFont="1" applyFill="1" applyBorder="1" applyAlignment="1">
      <alignment horizontal="center" vertical="center"/>
    </xf>
    <xf numFmtId="4" fontId="39" fillId="2" borderId="14" xfId="0" applyNumberFormat="1" applyFont="1" applyFill="1" applyBorder="1" applyAlignment="1">
      <alignment horizontal="right" vertical="center"/>
    </xf>
    <xf numFmtId="0" fontId="11" fillId="2" borderId="14" xfId="0" applyFont="1" applyFill="1" applyBorder="1" applyAlignment="1">
      <alignment horizontal="left" vertical="justify" wrapText="1"/>
    </xf>
    <xf numFmtId="0" fontId="11" fillId="2" borderId="4" xfId="0" applyFont="1" applyFill="1" applyBorder="1" applyAlignment="1">
      <alignment horizontal="center" vertical="center"/>
    </xf>
    <xf numFmtId="2" fontId="11" fillId="2" borderId="4" xfId="0" applyNumberFormat="1" applyFont="1" applyFill="1" applyBorder="1" applyAlignment="1">
      <alignment horizontal="center" vertical="center"/>
    </xf>
    <xf numFmtId="0" fontId="11" fillId="2" borderId="34" xfId="0" applyFont="1" applyFill="1" applyBorder="1" applyAlignment="1">
      <alignment horizontal="left" vertical="center"/>
    </xf>
    <xf numFmtId="0" fontId="11" fillId="2" borderId="0" xfId="0" applyFont="1" applyFill="1" applyBorder="1" applyAlignment="1">
      <alignment horizontal="left" vertical="justify"/>
    </xf>
    <xf numFmtId="0" fontId="11" fillId="2" borderId="0" xfId="0" applyFont="1" applyFill="1" applyBorder="1" applyAlignment="1">
      <alignment horizontal="center" vertical="center"/>
    </xf>
    <xf numFmtId="2" fontId="11" fillId="2" borderId="0" xfId="0" applyNumberFormat="1" applyFont="1" applyFill="1" applyBorder="1" applyAlignment="1">
      <alignment horizontal="center" vertical="center"/>
    </xf>
    <xf numFmtId="4" fontId="30" fillId="2" borderId="0" xfId="0" applyNumberFormat="1" applyFont="1" applyFill="1" applyBorder="1" applyAlignment="1">
      <alignment horizontal="center" vertical="center"/>
    </xf>
    <xf numFmtId="0" fontId="24" fillId="2" borderId="34" xfId="0" applyFont="1" applyFill="1" applyBorder="1" applyAlignment="1">
      <alignment horizontal="left" vertical="center"/>
    </xf>
    <xf numFmtId="0" fontId="24"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28" fillId="2" borderId="34" xfId="0" applyFont="1" applyFill="1" applyBorder="1" applyAlignment="1" applyProtection="1">
      <alignment vertical="center"/>
    </xf>
    <xf numFmtId="0" fontId="11" fillId="2" borderId="0" xfId="0" applyFont="1" applyFill="1" applyBorder="1" applyAlignment="1">
      <alignment horizontal="left"/>
    </xf>
    <xf numFmtId="0" fontId="11" fillId="2" borderId="0" xfId="0" applyFont="1" applyFill="1" applyBorder="1" applyAlignment="1">
      <alignment vertical="center"/>
    </xf>
    <xf numFmtId="168" fontId="29" fillId="2" borderId="0" xfId="0" applyNumberFormat="1" applyFont="1" applyFill="1" applyBorder="1" applyAlignment="1" applyProtection="1">
      <alignment horizontal="right" vertical="center"/>
      <protection locked="0"/>
    </xf>
    <xf numFmtId="168" fontId="46" fillId="2" borderId="0" xfId="0" applyNumberFormat="1" applyFont="1" applyFill="1" applyBorder="1" applyAlignment="1" applyProtection="1">
      <alignment horizontal="center" vertical="center"/>
      <protection hidden="1"/>
    </xf>
    <xf numFmtId="0" fontId="39" fillId="2" borderId="0" xfId="0" applyFont="1" applyFill="1" applyBorder="1" applyAlignment="1"/>
    <xf numFmtId="4" fontId="11" fillId="2" borderId="0" xfId="0" applyNumberFormat="1" applyFont="1" applyFill="1" applyBorder="1" applyAlignment="1">
      <alignment horizontal="center" vertical="center"/>
    </xf>
    <xf numFmtId="4" fontId="11" fillId="2" borderId="36" xfId="0" applyNumberFormat="1" applyFont="1" applyFill="1" applyBorder="1" applyAlignment="1">
      <alignment horizontal="right" vertical="center"/>
    </xf>
    <xf numFmtId="10" fontId="29" fillId="2" borderId="30" xfId="2" applyNumberFormat="1" applyFont="1" applyFill="1" applyBorder="1" applyAlignment="1" applyProtection="1">
      <alignment horizontal="right" vertical="center"/>
      <protection hidden="1"/>
    </xf>
    <xf numFmtId="168" fontId="24" fillId="2" borderId="0" xfId="0" applyNumberFormat="1" applyFont="1" applyFill="1" applyBorder="1" applyAlignment="1" applyProtection="1">
      <alignment vertical="center"/>
      <protection locked="0"/>
    </xf>
    <xf numFmtId="168" fontId="11" fillId="2" borderId="0" xfId="0" applyNumberFormat="1" applyFont="1" applyFill="1" applyBorder="1" applyAlignment="1" applyProtection="1">
      <alignment horizontal="center" vertical="center"/>
      <protection locked="0"/>
    </xf>
    <xf numFmtId="0" fontId="24" fillId="2" borderId="36" xfId="0" applyFont="1" applyFill="1" applyBorder="1" applyAlignment="1">
      <alignment horizontal="center" vertical="center"/>
    </xf>
    <xf numFmtId="168" fontId="29" fillId="2" borderId="0" xfId="0" applyNumberFormat="1" applyFont="1" applyFill="1" applyBorder="1" applyAlignment="1" applyProtection="1">
      <alignment horizontal="center" vertical="center"/>
      <protection hidden="1"/>
    </xf>
    <xf numFmtId="168" fontId="37" fillId="2" borderId="36" xfId="0" applyNumberFormat="1" applyFont="1" applyFill="1" applyBorder="1" applyAlignment="1" applyProtection="1">
      <alignment horizontal="right" vertical="center"/>
      <protection hidden="1"/>
    </xf>
    <xf numFmtId="0" fontId="47" fillId="2" borderId="0" xfId="0" applyFont="1" applyFill="1" applyBorder="1" applyAlignment="1"/>
    <xf numFmtId="0" fontId="29" fillId="2" borderId="15" xfId="0" applyFont="1" applyFill="1" applyBorder="1" applyAlignment="1" applyProtection="1">
      <alignment horizontal="left" vertical="top"/>
      <protection locked="0"/>
    </xf>
    <xf numFmtId="168" fontId="29" fillId="2" borderId="29" xfId="0" applyNumberFormat="1" applyFont="1" applyFill="1" applyBorder="1" applyAlignment="1" applyProtection="1">
      <alignment vertical="center"/>
      <protection hidden="1"/>
    </xf>
    <xf numFmtId="168" fontId="29" fillId="2" borderId="29" xfId="0" applyNumberFormat="1" applyFont="1" applyFill="1" applyBorder="1" applyAlignment="1" applyProtection="1">
      <alignment horizontal="right" vertical="center"/>
      <protection locked="0"/>
    </xf>
    <xf numFmtId="168" fontId="46" fillId="2" borderId="29" xfId="0" applyNumberFormat="1"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top"/>
      <protection locked="0"/>
    </xf>
    <xf numFmtId="0" fontId="11" fillId="2" borderId="0" xfId="0" applyFont="1" applyFill="1" applyBorder="1" applyAlignment="1">
      <alignment horizontal="left" vertical="center"/>
    </xf>
    <xf numFmtId="168" fontId="29" fillId="2" borderId="0" xfId="0" applyNumberFormat="1" applyFont="1" applyFill="1" applyBorder="1" applyAlignment="1" applyProtection="1">
      <alignment vertical="center"/>
      <protection hidden="1"/>
    </xf>
    <xf numFmtId="0" fontId="29" fillId="2" borderId="0" xfId="0" applyFont="1" applyFill="1" applyBorder="1" applyAlignment="1">
      <alignment horizontal="left" vertical="top"/>
    </xf>
    <xf numFmtId="0" fontId="26" fillId="2" borderId="0" xfId="0" applyFont="1" applyFill="1" applyBorder="1" applyAlignment="1">
      <alignment vertical="center"/>
    </xf>
    <xf numFmtId="169" fontId="11" fillId="2" borderId="0" xfId="0" applyNumberFormat="1" applyFont="1" applyFill="1" applyBorder="1" applyAlignment="1">
      <alignment vertical="center"/>
    </xf>
    <xf numFmtId="168" fontId="30" fillId="2" borderId="0" xfId="0" applyNumberFormat="1" applyFont="1" applyFill="1" applyBorder="1" applyAlignment="1">
      <alignment horizontal="center" vertical="center"/>
    </xf>
    <xf numFmtId="0" fontId="29" fillId="2" borderId="0" xfId="0" applyFont="1" applyFill="1" applyAlignment="1">
      <alignment horizontal="left" vertical="top"/>
    </xf>
    <xf numFmtId="0" fontId="0" fillId="2" borderId="0" xfId="0" applyFill="1" applyAlignment="1">
      <alignment vertical="center"/>
    </xf>
    <xf numFmtId="0" fontId="11" fillId="2" borderId="0" xfId="0" applyFont="1" applyFill="1" applyAlignment="1">
      <alignment horizontal="center" vertical="center"/>
    </xf>
    <xf numFmtId="169" fontId="11" fillId="2" borderId="0" xfId="0" applyNumberFormat="1" applyFont="1" applyFill="1" applyAlignment="1">
      <alignment vertical="center"/>
    </xf>
    <xf numFmtId="168" fontId="30" fillId="2" borderId="0" xfId="0" applyNumberFormat="1" applyFont="1" applyFill="1" applyAlignment="1">
      <alignment horizontal="center" vertical="center"/>
    </xf>
    <xf numFmtId="168" fontId="29" fillId="2" borderId="29" xfId="0" applyNumberFormat="1" applyFont="1" applyFill="1" applyBorder="1" applyAlignment="1" applyProtection="1">
      <alignment horizontal="center" vertical="center"/>
      <protection hidden="1"/>
    </xf>
    <xf numFmtId="168" fontId="37" fillId="2" borderId="32" xfId="0" applyNumberFormat="1" applyFont="1" applyFill="1" applyBorder="1" applyAlignment="1" applyProtection="1">
      <alignment horizontal="right" vertical="center"/>
      <protection hidden="1"/>
    </xf>
    <xf numFmtId="10" fontId="29" fillId="2" borderId="14" xfId="2" applyNumberFormat="1" applyFont="1" applyFill="1" applyBorder="1" applyAlignment="1" applyProtection="1">
      <alignment horizontal="right" vertical="center"/>
      <protection hidden="1"/>
    </xf>
    <xf numFmtId="168" fontId="37" fillId="2" borderId="0" xfId="0" applyNumberFormat="1" applyFont="1" applyFill="1" applyBorder="1" applyAlignment="1" applyProtection="1">
      <alignment horizontal="right" vertical="center"/>
      <protection hidden="1"/>
    </xf>
    <xf numFmtId="10" fontId="29" fillId="2" borderId="0" xfId="2" applyNumberFormat="1" applyFont="1" applyFill="1" applyBorder="1" applyAlignment="1" applyProtection="1">
      <alignment horizontal="right" vertical="center"/>
      <protection hidden="1"/>
    </xf>
    <xf numFmtId="10" fontId="0" fillId="2" borderId="0" xfId="2" applyNumberFormat="1" applyFont="1" applyFill="1" applyBorder="1" applyAlignment="1">
      <alignment horizontal="right" vertical="center"/>
    </xf>
    <xf numFmtId="0" fontId="0" fillId="5" borderId="0" xfId="0" applyFill="1" applyBorder="1" applyAlignment="1">
      <alignment vertical="center"/>
    </xf>
    <xf numFmtId="168" fontId="11" fillId="2" borderId="0" xfId="0" applyNumberFormat="1" applyFont="1" applyFill="1" applyBorder="1" applyAlignment="1">
      <alignment horizontal="center" vertical="center"/>
    </xf>
    <xf numFmtId="168" fontId="26" fillId="2" borderId="0" xfId="0" applyNumberFormat="1" applyFont="1" applyFill="1" applyBorder="1" applyAlignment="1">
      <alignment horizontal="right" vertical="center"/>
    </xf>
    <xf numFmtId="168" fontId="11" fillId="2" borderId="0" xfId="0" applyNumberFormat="1" applyFont="1" applyFill="1" applyAlignment="1">
      <alignment horizontal="center" vertical="center"/>
    </xf>
    <xf numFmtId="168" fontId="28" fillId="0" borderId="4" xfId="0" quotePrefix="1" applyNumberFormat="1" applyFont="1" applyFill="1" applyBorder="1" applyAlignment="1" applyProtection="1">
      <alignment horizontal="center" vertical="center" wrapText="1"/>
    </xf>
    <xf numFmtId="168" fontId="28" fillId="5" borderId="0" xfId="0" applyNumberFormat="1" applyFont="1" applyFill="1" applyBorder="1" applyAlignment="1" applyProtection="1">
      <alignment vertical="center"/>
      <protection hidden="1"/>
    </xf>
    <xf numFmtId="169" fontId="48" fillId="2" borderId="0" xfId="0" applyNumberFormat="1" applyFont="1" applyFill="1" applyAlignment="1">
      <alignment horizontal="left" vertical="center"/>
    </xf>
    <xf numFmtId="17" fontId="49" fillId="5" borderId="2" xfId="0" applyNumberFormat="1" applyFont="1" applyFill="1" applyBorder="1" applyAlignment="1" applyProtection="1">
      <alignment horizontal="left" vertical="center"/>
      <protection locked="0"/>
    </xf>
    <xf numFmtId="0" fontId="50" fillId="5" borderId="4" xfId="0" applyFont="1" applyFill="1" applyBorder="1" applyAlignment="1" applyProtection="1">
      <alignment horizontal="left" vertical="top"/>
      <protection hidden="1"/>
    </xf>
    <xf numFmtId="168" fontId="51" fillId="0" borderId="4" xfId="0" quotePrefix="1" applyNumberFormat="1" applyFont="1" applyFill="1" applyBorder="1" applyAlignment="1" applyProtection="1">
      <alignment horizontal="center" vertical="center" wrapText="1"/>
    </xf>
    <xf numFmtId="168" fontId="51" fillId="0" borderId="0" xfId="0" applyNumberFormat="1" applyFont="1" applyFill="1" applyBorder="1" applyAlignment="1" applyProtection="1">
      <alignment horizontal="center" vertical="center" wrapText="1"/>
    </xf>
    <xf numFmtId="4" fontId="52" fillId="2" borderId="14" xfId="0" applyNumberFormat="1" applyFont="1" applyFill="1" applyBorder="1" applyAlignment="1">
      <alignment horizontal="center" vertical="center"/>
    </xf>
    <xf numFmtId="4" fontId="52" fillId="2" borderId="4" xfId="0" applyNumberFormat="1" applyFont="1" applyFill="1" applyBorder="1" applyAlignment="1">
      <alignment horizontal="center" vertical="center"/>
    </xf>
    <xf numFmtId="2" fontId="52" fillId="2" borderId="0" xfId="0" applyNumberFormat="1" applyFont="1" applyFill="1" applyBorder="1" applyAlignment="1">
      <alignment horizontal="center" vertical="center"/>
    </xf>
    <xf numFmtId="0" fontId="53" fillId="2" borderId="0" xfId="0" applyFont="1" applyFill="1" applyBorder="1" applyAlignment="1">
      <alignment horizontal="center" vertical="center"/>
    </xf>
    <xf numFmtId="168" fontId="48" fillId="2" borderId="0" xfId="0" applyNumberFormat="1" applyFont="1" applyFill="1" applyBorder="1" applyAlignment="1" applyProtection="1">
      <alignment horizontal="right" vertical="center"/>
      <protection locked="0"/>
    </xf>
    <xf numFmtId="168" fontId="48" fillId="2" borderId="29" xfId="0" applyNumberFormat="1" applyFont="1" applyFill="1" applyBorder="1" applyAlignment="1" applyProtection="1">
      <alignment horizontal="right" vertical="center"/>
      <protection locked="0"/>
    </xf>
    <xf numFmtId="168" fontId="48" fillId="2" borderId="0" xfId="0" applyNumberFormat="1" applyFont="1" applyFill="1" applyBorder="1" applyAlignment="1" applyProtection="1">
      <alignment horizontal="center" vertical="center"/>
      <protection hidden="1"/>
    </xf>
    <xf numFmtId="169" fontId="52" fillId="2" borderId="0" xfId="0" applyNumberFormat="1" applyFont="1" applyFill="1" applyBorder="1" applyAlignment="1">
      <alignment vertical="center"/>
    </xf>
    <xf numFmtId="169" fontId="52" fillId="2" borderId="0" xfId="0" applyNumberFormat="1" applyFont="1" applyFill="1" applyAlignment="1">
      <alignment vertical="center"/>
    </xf>
    <xf numFmtId="0" fontId="52" fillId="0" borderId="0" xfId="0" applyFont="1"/>
    <xf numFmtId="0" fontId="52" fillId="2" borderId="14"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32" xfId="0" applyFont="1" applyFill="1" applyBorder="1" applyAlignment="1">
      <alignment horizontal="center" vertical="center"/>
    </xf>
    <xf numFmtId="0" fontId="52" fillId="2" borderId="3" xfId="0" applyFont="1" applyFill="1" applyBorder="1" applyAlignment="1">
      <alignment horizontal="center" vertical="center"/>
    </xf>
    <xf numFmtId="0" fontId="11" fillId="0" borderId="0" xfId="0" applyFont="1" applyAlignment="1">
      <alignment horizontal="center"/>
    </xf>
    <xf numFmtId="4" fontId="11" fillId="0" borderId="14" xfId="3" applyNumberFormat="1" applyFont="1" applyFill="1" applyBorder="1" applyAlignment="1">
      <alignment horizontal="center" vertical="center"/>
    </xf>
    <xf numFmtId="2" fontId="11" fillId="0" borderId="14" xfId="3" applyNumberFormat="1" applyFont="1" applyFill="1" applyBorder="1" applyAlignment="1">
      <alignment horizontal="center" vertical="center"/>
    </xf>
    <xf numFmtId="0" fontId="29" fillId="2" borderId="14"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11" fillId="0" borderId="4" xfId="0" applyFont="1" applyFill="1" applyBorder="1" applyAlignment="1">
      <alignment horizontal="left" vertical="center"/>
    </xf>
    <xf numFmtId="0" fontId="29" fillId="2" borderId="4" xfId="0" applyFont="1" applyFill="1" applyBorder="1" applyAlignment="1" applyProtection="1">
      <alignment horizontal="left" vertical="center"/>
      <protection locked="0"/>
    </xf>
    <xf numFmtId="10" fontId="24" fillId="0" borderId="36" xfId="2" applyNumberFormat="1" applyFont="1" applyFill="1" applyBorder="1" applyAlignment="1">
      <alignment horizontal="center" vertical="center"/>
    </xf>
    <xf numFmtId="4" fontId="14" fillId="2" borderId="0" xfId="0" applyNumberFormat="1" applyFont="1" applyFill="1" applyBorder="1" applyAlignment="1">
      <alignment horizontal="right" vertical="center" wrapText="1"/>
    </xf>
    <xf numFmtId="4" fontId="14" fillId="2" borderId="0" xfId="0" applyNumberFormat="1" applyFont="1" applyFill="1" applyBorder="1" applyAlignment="1">
      <alignment horizontal="center" vertical="center" wrapText="1"/>
    </xf>
    <xf numFmtId="49" fontId="57" fillId="2" borderId="4" xfId="0" applyNumberFormat="1" applyFont="1" applyFill="1" applyBorder="1" applyAlignment="1" applyProtection="1">
      <alignment horizontal="center" vertical="center" wrapText="1"/>
      <protection locked="0"/>
    </xf>
    <xf numFmtId="0" fontId="57" fillId="2" borderId="4" xfId="0" applyFont="1" applyFill="1" applyBorder="1" applyAlignment="1">
      <alignment horizontal="center" vertical="center"/>
    </xf>
    <xf numFmtId="0" fontId="57" fillId="2" borderId="4" xfId="0" applyFont="1" applyFill="1" applyBorder="1" applyAlignment="1">
      <alignment horizontal="center" vertical="center" wrapText="1"/>
    </xf>
    <xf numFmtId="4" fontId="57" fillId="2" borderId="4" xfId="0" applyNumberFormat="1" applyFont="1" applyFill="1" applyBorder="1" applyAlignment="1">
      <alignment horizontal="center" vertical="center" wrapText="1"/>
    </xf>
    <xf numFmtId="0" fontId="58" fillId="2" borderId="4" xfId="0" applyFont="1" applyFill="1" applyBorder="1" applyAlignment="1">
      <alignment horizontal="left" vertical="center" wrapText="1"/>
    </xf>
    <xf numFmtId="0" fontId="58" fillId="2" borderId="4" xfId="0" applyFont="1" applyFill="1" applyBorder="1" applyAlignment="1">
      <alignment horizontal="center" vertical="center" wrapText="1"/>
    </xf>
    <xf numFmtId="4" fontId="58" fillId="2" borderId="4" xfId="0" applyNumberFormat="1" applyFont="1" applyFill="1" applyBorder="1" applyAlignment="1">
      <alignment horizontal="center" vertical="center" wrapText="1"/>
    </xf>
    <xf numFmtId="49" fontId="14"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49" fontId="14" fillId="2" borderId="4" xfId="0" applyNumberFormat="1" applyFont="1" applyFill="1" applyBorder="1" applyAlignment="1" applyProtection="1">
      <alignment horizontal="left" vertical="center" wrapText="1"/>
      <protection locked="0"/>
    </xf>
    <xf numFmtId="49" fontId="13" fillId="0" borderId="4" xfId="3" applyNumberFormat="1" applyFont="1" applyBorder="1" applyAlignment="1" applyProtection="1">
      <alignment horizontal="center" vertical="center" wrapText="1"/>
      <protection locked="0"/>
    </xf>
    <xf numFmtId="0" fontId="13" fillId="0" borderId="4" xfId="3" applyFont="1" applyBorder="1" applyAlignment="1">
      <alignment horizontal="center" vertical="center"/>
    </xf>
    <xf numFmtId="0" fontId="13" fillId="0" borderId="4" xfId="3" applyFont="1" applyBorder="1" applyAlignment="1">
      <alignment horizontal="center" vertical="center" wrapText="1"/>
    </xf>
    <xf numFmtId="4" fontId="13" fillId="0" borderId="4" xfId="3" applyNumberFormat="1" applyFont="1" applyBorder="1" applyAlignment="1">
      <alignment horizontal="center" vertical="center" wrapText="1"/>
    </xf>
    <xf numFmtId="49" fontId="14" fillId="0" borderId="4" xfId="3" applyNumberFormat="1" applyFont="1" applyBorder="1" applyAlignment="1" applyProtection="1">
      <alignment horizontal="center" vertical="center" wrapText="1"/>
      <protection locked="0"/>
    </xf>
    <xf numFmtId="0" fontId="14" fillId="0" borderId="4" xfId="3" applyFont="1" applyBorder="1" applyAlignment="1" applyProtection="1">
      <alignment horizontal="center" vertical="center" wrapText="1"/>
      <protection locked="0"/>
    </xf>
    <xf numFmtId="0" fontId="14" fillId="0" borderId="4" xfId="3" applyFont="1" applyBorder="1" applyAlignment="1">
      <alignment horizontal="left" vertical="center" wrapText="1"/>
    </xf>
    <xf numFmtId="0" fontId="14" fillId="0" borderId="4" xfId="3" applyFont="1" applyBorder="1" applyAlignment="1">
      <alignment horizontal="center" vertical="center" wrapText="1"/>
    </xf>
    <xf numFmtId="2" fontId="14" fillId="0" borderId="4" xfId="3" applyNumberFormat="1" applyFont="1" applyBorder="1" applyAlignment="1" applyProtection="1">
      <alignment horizontal="center" vertical="center" wrapText="1"/>
      <protection locked="0"/>
    </xf>
    <xf numFmtId="2" fontId="14" fillId="0" borderId="4" xfId="3" applyNumberFormat="1" applyFont="1" applyBorder="1" applyAlignment="1">
      <alignment horizontal="center" vertical="center" wrapText="1"/>
    </xf>
    <xf numFmtId="4" fontId="14" fillId="0" borderId="4" xfId="3" applyNumberFormat="1" applyFont="1" applyBorder="1" applyAlignment="1">
      <alignment horizontal="center" vertical="center" wrapText="1"/>
    </xf>
    <xf numFmtId="164" fontId="14" fillId="0" borderId="4" xfId="3" applyNumberFormat="1" applyFont="1" applyBorder="1" applyAlignment="1" applyProtection="1">
      <alignment horizontal="center" vertical="center" wrapText="1"/>
      <protection locked="0"/>
    </xf>
    <xf numFmtId="166" fontId="14" fillId="0" borderId="4" xfId="3" applyNumberFormat="1" applyFont="1" applyBorder="1" applyAlignment="1" applyProtection="1">
      <alignment horizontal="center" vertical="center" wrapText="1"/>
      <protection locked="0"/>
    </xf>
    <xf numFmtId="167" fontId="14" fillId="0" borderId="4" xfId="3" applyNumberFormat="1" applyFont="1" applyBorder="1" applyAlignment="1" applyProtection="1">
      <alignment horizontal="center" vertical="center" wrapText="1"/>
      <protection locked="0"/>
    </xf>
    <xf numFmtId="0" fontId="11" fillId="0" borderId="0" xfId="0" applyFont="1" applyBorder="1"/>
    <xf numFmtId="2" fontId="11" fillId="2" borderId="1" xfId="0" applyNumberFormat="1" applyFont="1" applyFill="1" applyBorder="1" applyAlignment="1">
      <alignment horizontal="center" vertical="center"/>
    </xf>
    <xf numFmtId="171" fontId="42" fillId="2" borderId="36" xfId="2" applyNumberFormat="1" applyFont="1" applyFill="1" applyBorder="1" applyAlignment="1">
      <alignment horizontal="right" vertical="center"/>
    </xf>
    <xf numFmtId="2" fontId="0" fillId="0" borderId="4" xfId="0" applyNumberFormat="1" applyBorder="1" applyAlignment="1">
      <alignment horizontal="center" vertical="center"/>
    </xf>
    <xf numFmtId="0" fontId="39" fillId="0" borderId="37" xfId="0" applyFont="1" applyFill="1" applyBorder="1" applyAlignment="1">
      <alignment horizontal="right" vertical="center"/>
    </xf>
    <xf numFmtId="0" fontId="54" fillId="0" borderId="37" xfId="0" applyFont="1" applyFill="1" applyBorder="1" applyAlignment="1">
      <alignment horizontal="right" vertical="center"/>
    </xf>
    <xf numFmtId="4" fontId="39" fillId="0" borderId="30" xfId="0" applyNumberFormat="1" applyFont="1" applyFill="1" applyBorder="1" applyAlignment="1">
      <alignment horizontal="right" vertical="center"/>
    </xf>
    <xf numFmtId="0" fontId="0" fillId="0" borderId="37" xfId="0" applyBorder="1"/>
    <xf numFmtId="0" fontId="0" fillId="0" borderId="0" xfId="0" applyBorder="1"/>
    <xf numFmtId="0" fontId="24" fillId="9" borderId="14" xfId="0" applyFont="1" applyFill="1" applyBorder="1" applyAlignment="1">
      <alignment horizontal="left" vertical="center"/>
    </xf>
    <xf numFmtId="10" fontId="29" fillId="2" borderId="36" xfId="2" applyNumberFormat="1" applyFont="1" applyFill="1" applyBorder="1" applyAlignment="1" applyProtection="1">
      <alignment horizontal="right" vertical="center"/>
      <protection hidden="1"/>
    </xf>
    <xf numFmtId="4" fontId="38" fillId="2" borderId="33" xfId="0" applyNumberFormat="1" applyFont="1" applyFill="1" applyBorder="1" applyAlignment="1">
      <alignment horizontal="right" vertical="center"/>
    </xf>
    <xf numFmtId="49" fontId="17" fillId="2" borderId="15" xfId="0" applyNumberFormat="1" applyFont="1" applyFill="1" applyBorder="1" applyAlignment="1">
      <alignment horizontal="right" vertical="center"/>
    </xf>
    <xf numFmtId="49" fontId="17" fillId="2" borderId="29" xfId="0" applyNumberFormat="1" applyFont="1" applyFill="1" applyBorder="1" applyAlignment="1">
      <alignment horizontal="right" vertical="center"/>
    </xf>
    <xf numFmtId="49" fontId="55" fillId="2" borderId="29" xfId="0" applyNumberFormat="1" applyFont="1" applyFill="1" applyBorder="1" applyAlignment="1">
      <alignment horizontal="right" vertical="center"/>
    </xf>
    <xf numFmtId="49" fontId="44" fillId="2" borderId="29" xfId="0" applyNumberFormat="1" applyFont="1" applyFill="1" applyBorder="1" applyAlignment="1">
      <alignment horizontal="right" vertical="center"/>
    </xf>
    <xf numFmtId="4" fontId="17" fillId="2" borderId="14" xfId="0" applyNumberFormat="1" applyFont="1" applyFill="1" applyBorder="1" applyAlignment="1">
      <alignment vertical="center"/>
    </xf>
    <xf numFmtId="4" fontId="39" fillId="0" borderId="23" xfId="0" applyNumberFormat="1" applyFont="1" applyFill="1" applyBorder="1" applyAlignment="1">
      <alignment horizontal="right" vertical="center"/>
    </xf>
    <xf numFmtId="0" fontId="11" fillId="2" borderId="29" xfId="0" applyFont="1" applyFill="1" applyBorder="1" applyAlignment="1">
      <alignment horizontal="left" vertical="center"/>
    </xf>
    <xf numFmtId="0" fontId="11" fillId="2" borderId="29" xfId="0" applyFont="1" applyFill="1" applyBorder="1" applyAlignment="1">
      <alignment horizontal="left" vertical="justify"/>
    </xf>
    <xf numFmtId="0" fontId="11" fillId="2" borderId="29" xfId="0" applyFont="1" applyFill="1" applyBorder="1" applyAlignment="1">
      <alignment horizontal="center" vertical="center"/>
    </xf>
    <xf numFmtId="2" fontId="11" fillId="2" borderId="29" xfId="0" applyNumberFormat="1" applyFont="1" applyFill="1" applyBorder="1" applyAlignment="1">
      <alignment horizontal="center" vertical="center"/>
    </xf>
    <xf numFmtId="2" fontId="52" fillId="2" borderId="29" xfId="0" applyNumberFormat="1" applyFont="1" applyFill="1" applyBorder="1" applyAlignment="1">
      <alignment horizontal="center" vertical="center"/>
    </xf>
    <xf numFmtId="4" fontId="30" fillId="2" borderId="29" xfId="0" applyNumberFormat="1" applyFont="1" applyFill="1" applyBorder="1" applyAlignment="1">
      <alignment horizontal="center" vertical="center"/>
    </xf>
    <xf numFmtId="4" fontId="11" fillId="2" borderId="29" xfId="0" applyNumberFormat="1" applyFont="1" applyFill="1" applyBorder="1" applyAlignment="1">
      <alignment horizontal="center" vertical="center"/>
    </xf>
    <xf numFmtId="4" fontId="11" fillId="2" borderId="32" xfId="0" applyNumberFormat="1" applyFont="1" applyFill="1" applyBorder="1" applyAlignment="1">
      <alignment horizontal="right" vertical="center"/>
    </xf>
    <xf numFmtId="4" fontId="14" fillId="2" borderId="0" xfId="0" applyNumberFormat="1" applyFont="1" applyFill="1" applyBorder="1" applyAlignment="1">
      <alignment vertical="center" wrapText="1"/>
    </xf>
    <xf numFmtId="0" fontId="11" fillId="2" borderId="4" xfId="0" applyFont="1" applyFill="1" applyBorder="1" applyAlignment="1">
      <alignment horizontal="left" vertical="center" wrapText="1"/>
    </xf>
    <xf numFmtId="168" fontId="26" fillId="2" borderId="0" xfId="0" applyNumberFormat="1" applyFont="1" applyFill="1" applyBorder="1" applyAlignment="1" applyProtection="1">
      <alignment vertical="center"/>
      <protection locked="0"/>
    </xf>
    <xf numFmtId="0" fontId="11" fillId="2" borderId="14" xfId="0" applyFont="1" applyFill="1" applyBorder="1" applyAlignment="1">
      <alignment horizontal="center" vertical="center" wrapText="1"/>
    </xf>
    <xf numFmtId="4" fontId="14" fillId="0" borderId="0" xfId="3" applyNumberFormat="1" applyFont="1" applyBorder="1" applyAlignment="1">
      <alignment horizontal="right" vertical="center" wrapText="1"/>
    </xf>
    <xf numFmtId="4" fontId="14" fillId="0" borderId="0" xfId="3" applyNumberFormat="1" applyFont="1" applyBorder="1" applyAlignment="1">
      <alignment horizontal="center" vertical="center" wrapText="1"/>
    </xf>
    <xf numFmtId="0" fontId="11" fillId="2" borderId="3" xfId="0" applyFont="1" applyFill="1" applyBorder="1" applyAlignment="1">
      <alignment horizontal="center" vertical="center"/>
    </xf>
    <xf numFmtId="0" fontId="14" fillId="0" borderId="0" xfId="3" applyFont="1" applyAlignment="1">
      <alignment wrapText="1"/>
    </xf>
    <xf numFmtId="168" fontId="59" fillId="2" borderId="0" xfId="0" applyNumberFormat="1" applyFont="1" applyFill="1" applyBorder="1" applyAlignment="1" applyProtection="1">
      <alignment vertical="center"/>
      <protection locked="0"/>
    </xf>
    <xf numFmtId="0" fontId="35" fillId="0" borderId="1" xfId="0" applyFont="1" applyBorder="1" applyAlignment="1">
      <alignment horizontal="center" vertical="center"/>
    </xf>
    <xf numFmtId="0" fontId="50" fillId="0" borderId="3" xfId="0" applyFont="1" applyBorder="1" applyAlignment="1">
      <alignment horizontal="left"/>
    </xf>
    <xf numFmtId="0" fontId="35" fillId="5" borderId="33" xfId="0" applyFont="1" applyFill="1" applyBorder="1" applyAlignment="1" applyProtection="1">
      <alignment horizontal="left" vertical="top"/>
      <protection hidden="1"/>
    </xf>
    <xf numFmtId="0" fontId="28" fillId="5" borderId="14" xfId="0" applyFont="1" applyFill="1" applyBorder="1" applyAlignment="1" applyProtection="1">
      <alignment horizontal="center" vertical="center" wrapText="1"/>
      <protection hidden="1"/>
    </xf>
    <xf numFmtId="0" fontId="35" fillId="0" borderId="3" xfId="0" applyFont="1" applyBorder="1" applyAlignment="1">
      <alignment horizontal="left" vertical="center"/>
    </xf>
    <xf numFmtId="2" fontId="52" fillId="2" borderId="14" xfId="0" applyNumberFormat="1" applyFont="1" applyFill="1" applyBorder="1" applyAlignment="1">
      <alignment horizontal="center" vertical="center"/>
    </xf>
    <xf numFmtId="43" fontId="21" fillId="0" borderId="3" xfId="1" applyFont="1" applyFill="1" applyBorder="1" applyAlignment="1">
      <alignment horizontal="center" vertical="center"/>
    </xf>
    <xf numFmtId="9" fontId="21" fillId="0" borderId="1" xfId="2" applyFont="1" applyFill="1" applyBorder="1" applyAlignment="1">
      <alignment horizontal="center" vertical="center"/>
    </xf>
    <xf numFmtId="43" fontId="21" fillId="0" borderId="16" xfId="1" applyFont="1" applyFill="1" applyBorder="1" applyAlignment="1">
      <alignment horizontal="center" vertical="center"/>
    </xf>
    <xf numFmtId="9" fontId="21" fillId="0" borderId="17" xfId="1" applyNumberFormat="1" applyFont="1" applyFill="1" applyBorder="1" applyAlignment="1">
      <alignment horizontal="center" vertical="center"/>
    </xf>
    <xf numFmtId="43" fontId="23" fillId="3" borderId="13" xfId="1" applyFont="1" applyFill="1" applyBorder="1" applyAlignment="1">
      <alignment horizontal="center" vertical="center"/>
    </xf>
    <xf numFmtId="10" fontId="23" fillId="3" borderId="15" xfId="2" applyNumberFormat="1" applyFont="1" applyFill="1" applyBorder="1" applyAlignment="1">
      <alignment horizontal="center" vertical="center"/>
    </xf>
    <xf numFmtId="10" fontId="23" fillId="3" borderId="26" xfId="2" applyNumberFormat="1" applyFont="1" applyFill="1" applyBorder="1" applyAlignment="1">
      <alignment horizontal="center" vertical="center"/>
    </xf>
    <xf numFmtId="43" fontId="21" fillId="2" borderId="19" xfId="1" applyFont="1" applyFill="1" applyBorder="1" applyAlignment="1">
      <alignment horizontal="center" vertical="center"/>
    </xf>
    <xf numFmtId="9" fontId="21" fillId="2" borderId="18" xfId="1" applyNumberFormat="1" applyFont="1" applyFill="1" applyBorder="1" applyAlignment="1">
      <alignment horizontal="center" vertical="center"/>
    </xf>
    <xf numFmtId="9" fontId="21" fillId="2" borderId="21" xfId="1" applyNumberFormat="1" applyFont="1" applyFill="1" applyBorder="1" applyAlignment="1">
      <alignment horizontal="center" vertical="center"/>
    </xf>
    <xf numFmtId="43" fontId="21" fillId="0" borderId="19" xfId="1" applyFont="1" applyFill="1" applyBorder="1" applyAlignment="1">
      <alignment horizontal="center" vertical="center"/>
    </xf>
    <xf numFmtId="10" fontId="21" fillId="2" borderId="29" xfId="2" applyNumberFormat="1" applyFont="1" applyFill="1" applyBorder="1" applyAlignment="1">
      <alignment horizontal="center" vertical="center"/>
    </xf>
    <xf numFmtId="168" fontId="23" fillId="2" borderId="5" xfId="0" applyNumberFormat="1" applyFont="1" applyFill="1" applyBorder="1" applyAlignment="1" applyProtection="1">
      <alignment horizontal="center" vertical="center"/>
      <protection locked="0"/>
    </xf>
    <xf numFmtId="168" fontId="23" fillId="2" borderId="39" xfId="0" applyNumberFormat="1" applyFont="1" applyFill="1" applyBorder="1" applyAlignment="1" applyProtection="1">
      <alignment horizontal="center" vertical="center"/>
      <protection locked="0"/>
    </xf>
    <xf numFmtId="168" fontId="23" fillId="2" borderId="10" xfId="0" applyNumberFormat="1" applyFont="1" applyFill="1" applyBorder="1" applyAlignment="1" applyProtection="1">
      <alignment horizontal="center" vertical="center"/>
      <protection locked="0"/>
    </xf>
    <xf numFmtId="0" fontId="21" fillId="0" borderId="29" xfId="0" applyFont="1" applyBorder="1" applyAlignment="1">
      <alignment vertical="center" wrapText="1"/>
    </xf>
    <xf numFmtId="0" fontId="21" fillId="0" borderId="5" xfId="0" applyFont="1" applyBorder="1" applyAlignment="1">
      <alignment horizontal="center" vertical="center"/>
    </xf>
    <xf numFmtId="0" fontId="21" fillId="0" borderId="39" xfId="0" applyFont="1" applyBorder="1" applyAlignment="1">
      <alignment horizontal="center" vertical="center"/>
    </xf>
    <xf numFmtId="0" fontId="21" fillId="0" borderId="10" xfId="0" applyFont="1" applyBorder="1" applyAlignment="1">
      <alignment horizontal="center" vertical="center"/>
    </xf>
    <xf numFmtId="168" fontId="26" fillId="0" borderId="0" xfId="0" applyNumberFormat="1" applyFont="1" applyAlignment="1">
      <alignment horizontal="right"/>
    </xf>
    <xf numFmtId="43" fontId="11" fillId="0" borderId="0" xfId="0" applyNumberFormat="1" applyFont="1" applyAlignment="1">
      <alignment horizontal="right"/>
    </xf>
    <xf numFmtId="0" fontId="56" fillId="7" borderId="23" xfId="0" applyFont="1" applyFill="1" applyBorder="1" applyAlignment="1">
      <alignment vertical="center"/>
    </xf>
    <xf numFmtId="168" fontId="0" fillId="0" borderId="37" xfId="0" applyNumberFormat="1" applyBorder="1" applyAlignment="1">
      <alignment horizontal="right"/>
    </xf>
    <xf numFmtId="2" fontId="24" fillId="0" borderId="0" xfId="0" applyNumberFormat="1" applyFont="1" applyBorder="1"/>
    <xf numFmtId="0" fontId="0" fillId="0" borderId="0" xfId="0" applyFill="1" applyBorder="1" applyAlignment="1">
      <alignment horizontal="center" vertical="center"/>
    </xf>
    <xf numFmtId="0" fontId="0" fillId="0" borderId="2" xfId="0" applyBorder="1"/>
    <xf numFmtId="0" fontId="0" fillId="11" borderId="3" xfId="0" applyFill="1" applyBorder="1"/>
    <xf numFmtId="0" fontId="11" fillId="0" borderId="1" xfId="0" applyFont="1" applyBorder="1"/>
    <xf numFmtId="0" fontId="26" fillId="0" borderId="0" xfId="0" applyFont="1" applyFill="1" applyBorder="1"/>
    <xf numFmtId="0" fontId="0" fillId="9" borderId="1" xfId="0" applyFill="1" applyBorder="1"/>
    <xf numFmtId="0" fontId="0" fillId="9" borderId="3" xfId="0" applyFill="1" applyBorder="1"/>
    <xf numFmtId="0" fontId="11" fillId="0" borderId="0" xfId="0" applyFont="1" applyFill="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36" xfId="0" applyFont="1" applyBorder="1" applyAlignment="1">
      <alignment horizontal="center" vertical="center"/>
    </xf>
    <xf numFmtId="0" fontId="29" fillId="11" borderId="4" xfId="0" applyFont="1" applyFill="1" applyBorder="1" applyAlignment="1">
      <alignment horizontal="center" vertical="center"/>
    </xf>
    <xf numFmtId="0" fontId="29" fillId="11" borderId="3" xfId="0" applyFont="1" applyFill="1" applyBorder="1" applyAlignment="1">
      <alignment horizontal="center" vertical="center"/>
    </xf>
    <xf numFmtId="9" fontId="21" fillId="0" borderId="17" xfId="2" applyFont="1" applyFill="1" applyBorder="1" applyAlignment="1">
      <alignment horizontal="center" vertical="center" wrapText="1"/>
    </xf>
    <xf numFmtId="9" fontId="21" fillId="4" borderId="8" xfId="2" applyFont="1" applyFill="1" applyBorder="1" applyAlignment="1">
      <alignment horizontal="center" vertical="center"/>
    </xf>
    <xf numFmtId="9" fontId="21" fillId="0" borderId="20" xfId="2" applyFont="1" applyFill="1" applyBorder="1" applyAlignment="1">
      <alignment horizontal="center" vertical="center" wrapText="1"/>
    </xf>
    <xf numFmtId="49" fontId="13" fillId="0" borderId="0" xfId="3" applyNumberFormat="1" applyFont="1" applyBorder="1" applyAlignment="1" applyProtection="1">
      <alignment horizontal="center" vertical="center" wrapText="1"/>
      <protection locked="0"/>
    </xf>
    <xf numFmtId="0" fontId="13" fillId="0" borderId="0" xfId="3" applyFont="1" applyBorder="1" applyAlignment="1">
      <alignment horizontal="center" vertical="center"/>
    </xf>
    <xf numFmtId="0" fontId="13" fillId="0" borderId="0" xfId="3" applyFont="1" applyBorder="1" applyAlignment="1">
      <alignment horizontal="center" vertical="center" wrapText="1"/>
    </xf>
    <xf numFmtId="4" fontId="13" fillId="0" borderId="0" xfId="3" applyNumberFormat="1" applyFont="1" applyBorder="1" applyAlignment="1">
      <alignment horizontal="center" vertical="center" wrapText="1"/>
    </xf>
    <xf numFmtId="49" fontId="14" fillId="0" borderId="0" xfId="3" applyNumberFormat="1" applyFont="1" applyBorder="1" applyAlignment="1" applyProtection="1">
      <alignment horizontal="center" vertical="center" wrapText="1"/>
      <protection locked="0"/>
    </xf>
    <xf numFmtId="0" fontId="14" fillId="0" borderId="0" xfId="3" applyFont="1" applyBorder="1" applyAlignment="1">
      <alignment horizontal="left" vertical="center" wrapText="1"/>
    </xf>
    <xf numFmtId="0" fontId="14" fillId="0" borderId="0" xfId="3" applyFont="1" applyBorder="1" applyAlignment="1">
      <alignment horizontal="center" vertical="center" wrapText="1"/>
    </xf>
    <xf numFmtId="2" fontId="14" fillId="0" borderId="0" xfId="3" applyNumberFormat="1" applyFont="1" applyBorder="1" applyAlignment="1" applyProtection="1">
      <alignment horizontal="center" vertical="center" wrapText="1"/>
      <protection locked="0"/>
    </xf>
    <xf numFmtId="2" fontId="14" fillId="0" borderId="0" xfId="3" applyNumberFormat="1" applyFont="1" applyBorder="1" applyAlignment="1">
      <alignment horizontal="center" vertical="center" wrapText="1"/>
    </xf>
    <xf numFmtId="0" fontId="14" fillId="0" borderId="0" xfId="3" applyFont="1" applyBorder="1" applyAlignment="1" applyProtection="1">
      <alignment horizontal="center" vertical="center" wrapText="1"/>
      <protection locked="0"/>
    </xf>
    <xf numFmtId="0" fontId="61" fillId="0" borderId="0" xfId="3" applyFont="1" applyBorder="1" applyAlignment="1">
      <alignment horizontal="left" vertical="center" wrapText="1"/>
    </xf>
    <xf numFmtId="2" fontId="11" fillId="2" borderId="15" xfId="0" applyNumberFormat="1" applyFont="1" applyFill="1" applyBorder="1" applyAlignment="1">
      <alignment horizontal="center" vertical="center"/>
    </xf>
    <xf numFmtId="4" fontId="11" fillId="2" borderId="32" xfId="0" applyNumberFormat="1" applyFont="1" applyFill="1" applyBorder="1" applyAlignment="1">
      <alignment horizontal="center" vertical="center"/>
    </xf>
    <xf numFmtId="173" fontId="11" fillId="0" borderId="4" xfId="22" applyFont="1" applyBorder="1" applyAlignment="1">
      <alignment horizontal="center" vertical="center"/>
    </xf>
    <xf numFmtId="0" fontId="29" fillId="2" borderId="33" xfId="0" applyFont="1" applyFill="1" applyBorder="1" applyAlignment="1" applyProtection="1">
      <alignment horizontal="left" vertical="center"/>
      <protection locked="0"/>
    </xf>
    <xf numFmtId="0" fontId="11" fillId="2" borderId="4" xfId="0" applyFont="1" applyFill="1" applyBorder="1" applyAlignment="1">
      <alignment horizontal="left" vertical="justify" wrapText="1"/>
    </xf>
    <xf numFmtId="2" fontId="52" fillId="2" borderId="4" xfId="0" applyNumberFormat="1" applyFont="1" applyFill="1" applyBorder="1" applyAlignment="1">
      <alignment horizontal="center" vertical="center"/>
    </xf>
    <xf numFmtId="49" fontId="29" fillId="0" borderId="30" xfId="0" applyNumberFormat="1" applyFont="1" applyFill="1" applyBorder="1" applyAlignment="1" applyProtection="1">
      <alignment horizontal="center" vertical="center"/>
    </xf>
    <xf numFmtId="0" fontId="29" fillId="0" borderId="4" xfId="0" applyFont="1" applyFill="1" applyBorder="1" applyAlignment="1" applyProtection="1">
      <alignment horizontal="left" vertical="center"/>
      <protection locked="0"/>
    </xf>
    <xf numFmtId="0" fontId="11" fillId="0" borderId="4" xfId="0" applyFont="1" applyFill="1" applyBorder="1" applyAlignment="1">
      <alignment horizontal="left" vertical="justify"/>
    </xf>
    <xf numFmtId="4" fontId="11" fillId="0" borderId="14" xfId="0" applyNumberFormat="1" applyFont="1" applyFill="1" applyBorder="1" applyAlignment="1">
      <alignment horizontal="center" vertical="center"/>
    </xf>
    <xf numFmtId="4" fontId="11" fillId="0" borderId="14" xfId="0" applyNumberFormat="1" applyFont="1" applyFill="1" applyBorder="1" applyAlignment="1">
      <alignment horizontal="right" vertical="center"/>
    </xf>
    <xf numFmtId="171" fontId="42" fillId="0" borderId="30" xfId="2" applyNumberFormat="1" applyFont="1" applyFill="1" applyBorder="1" applyAlignment="1">
      <alignment horizontal="right" vertical="center"/>
    </xf>
    <xf numFmtId="168" fontId="28" fillId="0" borderId="34" xfId="0" applyNumberFormat="1" applyFont="1" applyFill="1" applyBorder="1" applyAlignment="1" applyProtection="1">
      <alignment vertical="center"/>
      <protection hidden="1"/>
    </xf>
    <xf numFmtId="168" fontId="28" fillId="0" borderId="0" xfId="0" applyNumberFormat="1" applyFont="1" applyFill="1" applyBorder="1" applyAlignment="1" applyProtection="1">
      <alignment vertical="center"/>
      <protection locked="0"/>
    </xf>
    <xf numFmtId="168" fontId="28" fillId="0" borderId="0" xfId="0" applyNumberFormat="1" applyFont="1" applyFill="1" applyBorder="1" applyAlignment="1" applyProtection="1">
      <alignment vertical="center"/>
      <protection hidden="1"/>
    </xf>
    <xf numFmtId="0" fontId="28" fillId="0" borderId="0" xfId="0" applyFont="1" applyFill="1" applyBorder="1" applyAlignment="1" applyProtection="1">
      <alignment vertical="center"/>
    </xf>
    <xf numFmtId="17" fontId="41" fillId="5" borderId="4" xfId="0" quotePrefix="1" applyNumberFormat="1" applyFont="1" applyFill="1" applyBorder="1" applyAlignment="1" applyProtection="1">
      <alignment horizontal="center" vertical="center"/>
      <protection locked="0"/>
    </xf>
    <xf numFmtId="17" fontId="29" fillId="5" borderId="12" xfId="0" quotePrefix="1" applyNumberFormat="1" applyFont="1" applyFill="1" applyBorder="1" applyAlignment="1" applyProtection="1">
      <alignment horizontal="left" vertical="top"/>
      <protection locked="0"/>
    </xf>
    <xf numFmtId="49" fontId="29" fillId="0" borderId="34" xfId="0" applyNumberFormat="1" applyFont="1" applyFill="1" applyBorder="1" applyAlignment="1" applyProtection="1">
      <alignment horizontal="center" vertical="center"/>
    </xf>
    <xf numFmtId="0" fontId="11" fillId="0" borderId="3" xfId="0" applyFont="1" applyFill="1" applyBorder="1" applyAlignment="1">
      <alignment horizontal="center" vertical="center"/>
    </xf>
    <xf numFmtId="2" fontId="11" fillId="0" borderId="4" xfId="0" applyNumberFormat="1" applyFont="1" applyFill="1" applyBorder="1" applyAlignment="1">
      <alignment horizontal="center" vertical="center"/>
    </xf>
    <xf numFmtId="168" fontId="11" fillId="0" borderId="0" xfId="0" applyNumberFormat="1" applyFont="1" applyFill="1" applyBorder="1" applyAlignment="1" applyProtection="1">
      <alignment vertical="center"/>
      <protection locked="0"/>
    </xf>
    <xf numFmtId="168" fontId="11" fillId="0" borderId="0" xfId="0" applyNumberFormat="1" applyFont="1" applyFill="1" applyBorder="1" applyAlignment="1" applyProtection="1">
      <alignment vertical="center"/>
      <protection hidden="1"/>
    </xf>
    <xf numFmtId="0" fontId="11" fillId="0" borderId="32" xfId="0" applyFont="1" applyFill="1" applyBorder="1" applyAlignment="1">
      <alignment horizontal="left" vertical="justify" wrapText="1"/>
    </xf>
    <xf numFmtId="4" fontId="52" fillId="0" borderId="4" xfId="0" applyNumberFormat="1" applyFont="1" applyFill="1" applyBorder="1" applyAlignment="1">
      <alignment horizontal="center" vertical="center"/>
    </xf>
    <xf numFmtId="2" fontId="58" fillId="2" borderId="4" xfId="0" applyNumberFormat="1" applyFont="1" applyFill="1" applyBorder="1" applyAlignment="1">
      <alignment horizontal="center" vertical="center" wrapText="1"/>
    </xf>
    <xf numFmtId="4" fontId="52" fillId="0" borderId="14" xfId="0" applyNumberFormat="1" applyFont="1" applyFill="1" applyBorder="1" applyAlignment="1">
      <alignment horizontal="center" vertical="center"/>
    </xf>
    <xf numFmtId="168" fontId="11" fillId="2" borderId="4" xfId="0" applyNumberFormat="1" applyFont="1" applyFill="1" applyBorder="1" applyAlignment="1" applyProtection="1">
      <alignment vertical="center"/>
      <protection locked="0"/>
    </xf>
    <xf numFmtId="0" fontId="32" fillId="2"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49" fontId="24" fillId="6" borderId="35" xfId="0" applyNumberFormat="1" applyFont="1" applyFill="1" applyBorder="1" applyAlignment="1">
      <alignment vertical="center"/>
    </xf>
    <xf numFmtId="0" fontId="38" fillId="2" borderId="1" xfId="0" applyFont="1" applyFill="1" applyBorder="1" applyAlignment="1">
      <alignment horizontal="right" vertical="center"/>
    </xf>
    <xf numFmtId="0" fontId="38" fillId="2" borderId="2" xfId="0" applyFont="1" applyFill="1" applyBorder="1" applyAlignment="1">
      <alignment horizontal="right" vertical="center"/>
    </xf>
    <xf numFmtId="0" fontId="38" fillId="2" borderId="3" xfId="0" applyFont="1" applyFill="1" applyBorder="1" applyAlignment="1">
      <alignment horizontal="right" vertical="center"/>
    </xf>
    <xf numFmtId="0" fontId="39" fillId="0" borderId="1" xfId="0" applyFont="1" applyFill="1" applyBorder="1" applyAlignment="1">
      <alignment horizontal="right" vertical="center"/>
    </xf>
    <xf numFmtId="0" fontId="39" fillId="0" borderId="2" xfId="0" applyFont="1" applyFill="1" applyBorder="1" applyAlignment="1">
      <alignment horizontal="right" vertical="center"/>
    </xf>
    <xf numFmtId="0" fontId="39" fillId="0" borderId="3" xfId="0" applyFont="1" applyFill="1" applyBorder="1" applyAlignment="1">
      <alignment horizontal="right" vertical="center"/>
    </xf>
    <xf numFmtId="0" fontId="39" fillId="2" borderId="1" xfId="0" applyFont="1" applyFill="1" applyBorder="1" applyAlignment="1">
      <alignment horizontal="right" vertical="center"/>
    </xf>
    <xf numFmtId="0" fontId="39" fillId="2" borderId="2" xfId="0" applyFont="1" applyFill="1" applyBorder="1" applyAlignment="1">
      <alignment horizontal="right" vertical="center"/>
    </xf>
    <xf numFmtId="0" fontId="39" fillId="2" borderId="3" xfId="0" applyFont="1" applyFill="1" applyBorder="1" applyAlignment="1">
      <alignment horizontal="right" vertical="center"/>
    </xf>
    <xf numFmtId="0" fontId="38" fillId="2" borderId="24" xfId="0" applyFont="1" applyFill="1" applyBorder="1" applyAlignment="1">
      <alignment horizontal="right" vertical="center"/>
    </xf>
    <xf numFmtId="0" fontId="38" fillId="2" borderId="37" xfId="0" applyFont="1" applyFill="1" applyBorder="1" applyAlignment="1">
      <alignment horizontal="right" vertical="center"/>
    </xf>
    <xf numFmtId="0" fontId="38" fillId="2" borderId="23" xfId="0" applyFont="1" applyFill="1" applyBorder="1" applyAlignment="1">
      <alignment horizontal="right" vertical="center"/>
    </xf>
    <xf numFmtId="0" fontId="24" fillId="9" borderId="1" xfId="0" applyFont="1" applyFill="1" applyBorder="1" applyAlignment="1">
      <alignment horizontal="left" vertical="justify"/>
    </xf>
    <xf numFmtId="0" fontId="24" fillId="9" borderId="2" xfId="0" applyFont="1" applyFill="1" applyBorder="1" applyAlignment="1">
      <alignment horizontal="left" vertical="justify"/>
    </xf>
    <xf numFmtId="0" fontId="24" fillId="9" borderId="3" xfId="0" applyFont="1" applyFill="1" applyBorder="1" applyAlignment="1">
      <alignment horizontal="left" vertical="justify"/>
    </xf>
    <xf numFmtId="0" fontId="24" fillId="9" borderId="18" xfId="0" applyFont="1" applyFill="1" applyBorder="1" applyAlignment="1">
      <alignment horizontal="left" vertical="justify"/>
    </xf>
    <xf numFmtId="0" fontId="24" fillId="9" borderId="38" xfId="0" applyFont="1" applyFill="1" applyBorder="1" applyAlignment="1">
      <alignment horizontal="left" vertical="justify"/>
    </xf>
    <xf numFmtId="0" fontId="24" fillId="9" borderId="22" xfId="0" applyFont="1" applyFill="1" applyBorder="1" applyAlignment="1">
      <alignment horizontal="left" vertical="justify"/>
    </xf>
    <xf numFmtId="0" fontId="24" fillId="7" borderId="27" xfId="0" applyFont="1" applyFill="1" applyBorder="1" applyAlignment="1">
      <alignment horizontal="center" vertical="center"/>
    </xf>
    <xf numFmtId="0" fontId="24" fillId="7" borderId="28" xfId="0" applyFont="1" applyFill="1" applyBorder="1" applyAlignment="1">
      <alignment horizontal="center" vertical="center"/>
    </xf>
    <xf numFmtId="0" fontId="24" fillId="7" borderId="35" xfId="0" applyFont="1" applyFill="1" applyBorder="1" applyAlignment="1">
      <alignment horizontal="center" vertical="center"/>
    </xf>
    <xf numFmtId="0" fontId="32"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49" fontId="24" fillId="6" borderId="27" xfId="0" applyNumberFormat="1" applyFont="1" applyFill="1" applyBorder="1" applyAlignment="1">
      <alignment horizontal="center" vertical="center"/>
    </xf>
    <xf numFmtId="49" fontId="24" fillId="6" borderId="28" xfId="0" applyNumberFormat="1" applyFont="1" applyFill="1" applyBorder="1" applyAlignment="1">
      <alignment horizontal="center" vertical="center"/>
    </xf>
    <xf numFmtId="49" fontId="24" fillId="6" borderId="35" xfId="0" applyNumberFormat="1" applyFont="1" applyFill="1" applyBorder="1" applyAlignment="1">
      <alignment horizontal="center" vertical="center"/>
    </xf>
    <xf numFmtId="0" fontId="24" fillId="0" borderId="1" xfId="0" applyFont="1" applyBorder="1" applyAlignment="1">
      <alignment horizontal="right"/>
    </xf>
    <xf numFmtId="0" fontId="24" fillId="0" borderId="3" xfId="0" applyFont="1" applyBorder="1" applyAlignment="1">
      <alignment horizontal="right"/>
    </xf>
    <xf numFmtId="0" fontId="24" fillId="10" borderId="18" xfId="0" applyFont="1" applyFill="1" applyBorder="1" applyAlignment="1">
      <alignment horizontal="left" vertical="justify"/>
    </xf>
    <xf numFmtId="0" fontId="24" fillId="10" borderId="38" xfId="0" applyFont="1" applyFill="1" applyBorder="1" applyAlignment="1">
      <alignment horizontal="left" vertical="justify"/>
    </xf>
    <xf numFmtId="0" fontId="24" fillId="10" borderId="22" xfId="0" applyFont="1" applyFill="1" applyBorder="1" applyAlignment="1">
      <alignment horizontal="left" vertical="justify"/>
    </xf>
    <xf numFmtId="0" fontId="24" fillId="10" borderId="1" xfId="0" applyFont="1" applyFill="1" applyBorder="1" applyAlignment="1">
      <alignment horizontal="left" vertical="justify"/>
    </xf>
    <xf numFmtId="0" fontId="24" fillId="10" borderId="2" xfId="0" applyFont="1" applyFill="1" applyBorder="1" applyAlignment="1">
      <alignment horizontal="left" vertical="justify"/>
    </xf>
    <xf numFmtId="0" fontId="24" fillId="10" borderId="3" xfId="0" applyFont="1" applyFill="1" applyBorder="1" applyAlignment="1">
      <alignment horizontal="left" vertical="justify"/>
    </xf>
    <xf numFmtId="0" fontId="19" fillId="0" borderId="0" xfId="0" applyFont="1" applyAlignment="1">
      <alignment horizontal="center" vertical="center"/>
    </xf>
    <xf numFmtId="0" fontId="17" fillId="0" borderId="0" xfId="0" applyFont="1" applyAlignment="1">
      <alignment horizontal="center" vertical="center"/>
    </xf>
    <xf numFmtId="0" fontId="23" fillId="3" borderId="19" xfId="0" applyFont="1" applyFill="1" applyBorder="1" applyAlignment="1">
      <alignment horizontal="right" vertical="center"/>
    </xf>
    <xf numFmtId="0" fontId="23" fillId="3" borderId="20" xfId="0" applyFont="1" applyFill="1" applyBorder="1" applyAlignment="1">
      <alignment horizontal="right" vertical="center"/>
    </xf>
    <xf numFmtId="0" fontId="15" fillId="0" borderId="0" xfId="0" applyFont="1" applyBorder="1" applyAlignment="1">
      <alignment horizontal="center"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23" fillId="3" borderId="7" xfId="0" applyFont="1" applyFill="1" applyBorder="1" applyAlignment="1">
      <alignment horizontal="right" vertical="center"/>
    </xf>
    <xf numFmtId="0" fontId="23" fillId="3" borderId="8" xfId="0" applyFont="1" applyFill="1" applyBorder="1" applyAlignment="1">
      <alignment horizontal="right" vertical="center"/>
    </xf>
    <xf numFmtId="0" fontId="22" fillId="3" borderId="22"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1" fillId="0" borderId="0" xfId="0" applyFont="1" applyAlignment="1">
      <alignment horizontal="center"/>
    </xf>
    <xf numFmtId="4" fontId="14" fillId="2" borderId="1" xfId="0" applyNumberFormat="1" applyFont="1" applyFill="1" applyBorder="1" applyAlignment="1">
      <alignment horizontal="right" vertical="center" wrapText="1"/>
    </xf>
    <xf numFmtId="4" fontId="14" fillId="2" borderId="2" xfId="0" applyNumberFormat="1" applyFont="1" applyFill="1" applyBorder="1" applyAlignment="1">
      <alignment horizontal="right" vertical="center" wrapText="1"/>
    </xf>
    <xf numFmtId="4" fontId="14" fillId="2" borderId="3" xfId="0" applyNumberFormat="1" applyFont="1" applyFill="1" applyBorder="1" applyAlignment="1">
      <alignment horizontal="right" vertic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29" fillId="11" borderId="33" xfId="0" applyFont="1" applyFill="1" applyBorder="1" applyAlignment="1">
      <alignment horizontal="center" textRotation="255"/>
    </xf>
    <xf numFmtId="0" fontId="29" fillId="11" borderId="30" xfId="0" applyFont="1" applyFill="1" applyBorder="1" applyAlignment="1">
      <alignment horizontal="center" textRotation="255"/>
    </xf>
    <xf numFmtId="0" fontId="29" fillId="11" borderId="14" xfId="0" applyFont="1" applyFill="1" applyBorder="1" applyAlignment="1">
      <alignment horizontal="center" textRotation="255"/>
    </xf>
    <xf numFmtId="0" fontId="12" fillId="0" borderId="0" xfId="3" applyFont="1" applyBorder="1" applyAlignment="1">
      <alignment horizontal="center"/>
    </xf>
    <xf numFmtId="4" fontId="58" fillId="2" borderId="4" xfId="0" applyNumberFormat="1" applyFont="1" applyFill="1" applyBorder="1" applyAlignment="1">
      <alignment horizontal="right" vertical="center" wrapText="1"/>
    </xf>
    <xf numFmtId="0" fontId="12" fillId="0" borderId="1" xfId="3" applyFont="1" applyBorder="1" applyAlignment="1">
      <alignment horizontal="center"/>
    </xf>
    <xf numFmtId="0" fontId="12" fillId="0" borderId="2" xfId="3" applyFont="1" applyBorder="1" applyAlignment="1">
      <alignment horizontal="center"/>
    </xf>
    <xf numFmtId="0" fontId="12" fillId="0" borderId="3" xfId="3" applyFont="1" applyBorder="1" applyAlignment="1">
      <alignment horizontal="center"/>
    </xf>
    <xf numFmtId="4" fontId="14" fillId="0" borderId="1" xfId="3" applyNumberFormat="1" applyFont="1" applyBorder="1" applyAlignment="1">
      <alignment horizontal="right" vertical="center" wrapText="1"/>
    </xf>
    <xf numFmtId="4" fontId="14" fillId="0" borderId="2" xfId="3" applyNumberFormat="1" applyFont="1" applyBorder="1" applyAlignment="1">
      <alignment horizontal="right" vertical="center" wrapText="1"/>
    </xf>
    <xf numFmtId="4" fontId="14" fillId="0" borderId="3" xfId="3" applyNumberFormat="1" applyFont="1" applyBorder="1" applyAlignment="1">
      <alignment horizontal="right" vertical="center" wrapText="1"/>
    </xf>
    <xf numFmtId="4" fontId="14" fillId="0" borderId="0" xfId="3" applyNumberFormat="1"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7">
    <cellStyle name="Moeda 2" xfId="22"/>
    <cellStyle name="Normal" xfId="0" builtinId="0"/>
    <cellStyle name="Normal 2" xfId="3"/>
    <cellStyle name="Normal 2 10" xfId="20"/>
    <cellStyle name="Normal 2 11" xfId="23"/>
    <cellStyle name="Normal 2 12" xfId="25"/>
    <cellStyle name="Normal 2 2" xfId="5"/>
    <cellStyle name="Normal 2 2 10" xfId="26"/>
    <cellStyle name="Normal 2 2 2" xfId="8"/>
    <cellStyle name="Normal 2 2 3" xfId="10"/>
    <cellStyle name="Normal 2 2 4" xfId="12"/>
    <cellStyle name="Normal 2 2 5" xfId="14"/>
    <cellStyle name="Normal 2 2 6" xfId="16"/>
    <cellStyle name="Normal 2 2 7" xfId="19"/>
    <cellStyle name="Normal 2 2 8" xfId="21"/>
    <cellStyle name="Normal 2 2 9" xfId="24"/>
    <cellStyle name="Normal 2 3" xfId="4"/>
    <cellStyle name="Normal 2 4" xfId="7"/>
    <cellStyle name="Normal 2 5" xfId="9"/>
    <cellStyle name="Normal 2 6" xfId="11"/>
    <cellStyle name="Normal 2 7" xfId="13"/>
    <cellStyle name="Normal 2 8" xfId="15"/>
    <cellStyle name="Normal 2 9" xfId="18"/>
    <cellStyle name="Normal 3" xfId="17"/>
    <cellStyle name="Porcentagem" xfId="2" builtinId="5"/>
    <cellStyle name="Vírgula" xfId="1" builtinId="3"/>
    <cellStyle name="Vírgula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393700</xdr:colOff>
      <xdr:row>0</xdr:row>
      <xdr:rowOff>174123</xdr:rowOff>
    </xdr:from>
    <xdr:to>
      <xdr:col>12</xdr:col>
      <xdr:colOff>260850</xdr:colOff>
      <xdr:row>5</xdr:row>
      <xdr:rowOff>212223</xdr:rowOff>
    </xdr:to>
    <xdr:pic>
      <xdr:nvPicPr>
        <xdr:cNvPr id="2" name="Imagem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52000" y="174123"/>
          <a:ext cx="756150" cy="118110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01"/>
  <sheetViews>
    <sheetView tabSelected="1" topLeftCell="C37" zoomScaleNormal="100" workbookViewId="0">
      <selection activeCell="F41" sqref="F41"/>
    </sheetView>
  </sheetViews>
  <sheetFormatPr defaultRowHeight="12.75"/>
  <cols>
    <col min="2" max="2" width="10.7109375" customWidth="1"/>
    <col min="4" max="4" width="27.7109375" customWidth="1"/>
    <col min="7" max="7" width="12.140625" style="217" bestFit="1" customWidth="1"/>
    <col min="8" max="8" width="8.140625" bestFit="1" customWidth="1"/>
    <col min="9" max="9" width="14.85546875" customWidth="1"/>
    <col min="10" max="10" width="14.7109375" customWidth="1"/>
  </cols>
  <sheetData>
    <row r="1" spans="1:46" ht="23.25">
      <c r="C1" s="404" t="s">
        <v>0</v>
      </c>
      <c r="D1" s="404"/>
      <c r="E1" s="404"/>
      <c r="F1" s="404"/>
      <c r="G1" s="404"/>
      <c r="H1" s="404"/>
      <c r="I1" s="404"/>
      <c r="J1" s="404"/>
      <c r="K1" s="379"/>
      <c r="L1" s="81"/>
      <c r="M1" s="82"/>
      <c r="N1" s="82"/>
      <c r="O1" s="82"/>
      <c r="P1" s="82"/>
      <c r="Q1" s="136"/>
      <c r="R1" s="136"/>
      <c r="S1" s="136"/>
      <c r="T1" s="136"/>
      <c r="U1" s="136"/>
      <c r="V1" s="136"/>
      <c r="W1" s="136"/>
      <c r="X1" s="136"/>
      <c r="Y1" s="136"/>
      <c r="Z1" s="136"/>
      <c r="AA1" s="136"/>
      <c r="AB1" s="136"/>
      <c r="AC1" s="136"/>
    </row>
    <row r="2" spans="1:46" ht="18">
      <c r="B2" s="47"/>
      <c r="C2" s="405" t="s">
        <v>1</v>
      </c>
      <c r="D2" s="405"/>
      <c r="E2" s="405"/>
      <c r="F2" s="405"/>
      <c r="G2" s="405"/>
      <c r="H2" s="405"/>
      <c r="I2" s="405"/>
      <c r="J2" s="405"/>
      <c r="K2" s="380"/>
      <c r="L2" s="83"/>
      <c r="M2" s="84"/>
      <c r="N2" s="85"/>
      <c r="O2" s="86"/>
      <c r="P2" s="86"/>
      <c r="Q2" s="136"/>
      <c r="R2" s="136"/>
      <c r="S2" s="136"/>
      <c r="T2" s="136"/>
      <c r="U2" s="136"/>
      <c r="V2" s="136"/>
      <c r="W2" s="136"/>
      <c r="X2" s="136"/>
      <c r="Y2" s="136"/>
      <c r="Z2" s="136"/>
      <c r="AA2" s="136"/>
      <c r="AB2" s="136"/>
      <c r="AC2" s="136"/>
    </row>
    <row r="3" spans="1:46">
      <c r="A3" s="48"/>
      <c r="B3" s="49"/>
      <c r="C3" s="406" t="s">
        <v>2</v>
      </c>
      <c r="D3" s="406"/>
      <c r="E3" s="406"/>
      <c r="F3" s="406"/>
      <c r="G3" s="406"/>
      <c r="H3" s="406"/>
      <c r="I3" s="406"/>
      <c r="J3" s="406"/>
      <c r="K3" s="381"/>
      <c r="M3" s="87"/>
      <c r="N3" s="85"/>
      <c r="O3" s="88"/>
      <c r="P3" s="89"/>
      <c r="Q3" s="137"/>
      <c r="R3" s="137"/>
      <c r="S3" s="137"/>
      <c r="T3" s="137"/>
      <c r="U3" s="137"/>
      <c r="V3" s="137"/>
      <c r="W3" s="137"/>
      <c r="X3" s="137"/>
      <c r="Y3" s="137"/>
      <c r="Z3" s="137"/>
      <c r="AA3" s="137"/>
      <c r="AB3" s="137"/>
      <c r="AC3" s="137"/>
      <c r="AD3" s="138"/>
      <c r="AE3" s="139"/>
      <c r="AF3" s="139"/>
      <c r="AG3" s="139"/>
      <c r="AH3" s="139"/>
      <c r="AI3" s="139"/>
      <c r="AJ3" s="139"/>
      <c r="AK3" s="139"/>
      <c r="AL3" s="139"/>
      <c r="AM3" s="139"/>
      <c r="AN3" s="139"/>
      <c r="AO3" s="139"/>
      <c r="AP3" s="139"/>
      <c r="AQ3" s="139"/>
      <c r="AR3" s="139"/>
      <c r="AS3" s="139"/>
      <c r="AT3" s="139"/>
    </row>
    <row r="4" spans="1:46">
      <c r="B4" s="47"/>
      <c r="C4" s="51"/>
      <c r="D4" s="50"/>
      <c r="E4" s="52"/>
      <c r="F4" s="52"/>
      <c r="G4" s="203"/>
      <c r="H4" s="53"/>
      <c r="I4" s="90"/>
      <c r="J4" s="91"/>
      <c r="K4" s="92"/>
      <c r="L4" s="93"/>
      <c r="M4" s="94"/>
      <c r="N4" s="85"/>
      <c r="O4" s="88"/>
      <c r="P4" s="95"/>
      <c r="Q4" s="136"/>
      <c r="R4" s="136"/>
      <c r="S4" s="136"/>
      <c r="T4" s="136"/>
      <c r="U4" s="136"/>
      <c r="V4" s="136"/>
      <c r="W4" s="136"/>
      <c r="X4" s="136"/>
      <c r="Y4" s="136"/>
      <c r="Z4" s="136"/>
      <c r="AA4" s="136"/>
      <c r="AB4" s="136"/>
      <c r="AC4" s="136"/>
    </row>
    <row r="5" spans="1:46">
      <c r="B5" s="410" t="s">
        <v>3</v>
      </c>
      <c r="C5" s="411"/>
      <c r="D5" s="54" t="s">
        <v>217</v>
      </c>
      <c r="E5" s="55"/>
      <c r="F5" s="55"/>
      <c r="G5" s="204"/>
      <c r="H5" s="56"/>
      <c r="I5" s="367" t="s">
        <v>232</v>
      </c>
      <c r="J5" s="96"/>
      <c r="K5" s="97"/>
      <c r="L5" s="98"/>
      <c r="M5" s="99"/>
      <c r="N5" s="100"/>
      <c r="O5" s="101"/>
      <c r="P5" s="102"/>
      <c r="Q5" s="136"/>
      <c r="R5" s="136"/>
      <c r="S5" s="136"/>
      <c r="T5" s="136"/>
      <c r="U5" s="136"/>
      <c r="V5" s="136"/>
      <c r="W5" s="136"/>
      <c r="X5" s="136"/>
      <c r="Y5" s="136"/>
      <c r="Z5" s="136"/>
      <c r="AA5" s="136"/>
      <c r="AB5" s="136"/>
      <c r="AC5" s="136"/>
    </row>
    <row r="6" spans="1:46">
      <c r="B6" s="410" t="s">
        <v>4</v>
      </c>
      <c r="C6" s="411"/>
      <c r="D6" s="57" t="s">
        <v>218</v>
      </c>
      <c r="E6" s="57"/>
      <c r="F6" s="296"/>
      <c r="G6" s="205"/>
      <c r="H6" s="57"/>
      <c r="I6" s="57"/>
      <c r="J6" s="57"/>
      <c r="K6" s="103"/>
      <c r="L6" s="104"/>
      <c r="M6" s="105"/>
      <c r="N6" s="106"/>
      <c r="O6" s="106"/>
      <c r="P6" s="102"/>
      <c r="Q6" s="136"/>
      <c r="R6" s="136"/>
      <c r="S6" s="136"/>
      <c r="T6" s="136"/>
      <c r="U6" s="136"/>
      <c r="V6" s="136"/>
      <c r="W6" s="136"/>
      <c r="X6" s="136"/>
      <c r="Y6" s="136"/>
      <c r="Z6" s="136"/>
      <c r="AA6" s="136"/>
      <c r="AB6" s="136"/>
      <c r="AC6" s="136"/>
    </row>
    <row r="7" spans="1:46">
      <c r="B7" s="410" t="s">
        <v>5</v>
      </c>
      <c r="C7" s="411"/>
      <c r="D7" s="58" t="s">
        <v>6</v>
      </c>
      <c r="E7" s="294">
        <v>750</v>
      </c>
      <c r="F7" s="298" t="s">
        <v>21</v>
      </c>
      <c r="G7" s="295"/>
      <c r="H7" s="58"/>
      <c r="I7" s="58"/>
      <c r="J7" s="58"/>
      <c r="K7" s="107"/>
      <c r="L7" s="108"/>
      <c r="M7" s="84"/>
      <c r="N7" s="85"/>
      <c r="O7" s="84"/>
      <c r="P7" s="109"/>
      <c r="Q7" s="136"/>
      <c r="R7" s="136"/>
      <c r="S7" s="136"/>
      <c r="T7" s="136"/>
      <c r="U7" s="136"/>
      <c r="V7" s="136"/>
      <c r="W7" s="136"/>
      <c r="X7" s="136"/>
      <c r="Y7" s="136"/>
      <c r="Z7" s="136"/>
      <c r="AA7" s="136"/>
      <c r="AB7" s="136"/>
      <c r="AC7" s="136"/>
    </row>
    <row r="8" spans="1:46" ht="22.5">
      <c r="B8" s="59" t="s">
        <v>69</v>
      </c>
      <c r="C8" s="59" t="s">
        <v>7</v>
      </c>
      <c r="D8" s="59" t="s">
        <v>8</v>
      </c>
      <c r="E8" s="59" t="s">
        <v>9</v>
      </c>
      <c r="F8" s="297" t="s">
        <v>10</v>
      </c>
      <c r="G8" s="206" t="s">
        <v>11</v>
      </c>
      <c r="H8" s="201" t="s">
        <v>11</v>
      </c>
      <c r="I8" s="110" t="s">
        <v>12</v>
      </c>
      <c r="J8" s="111" t="s">
        <v>13</v>
      </c>
      <c r="K8" s="112" t="s">
        <v>14</v>
      </c>
      <c r="L8" s="113"/>
      <c r="M8" s="114"/>
      <c r="N8" s="115"/>
      <c r="O8" s="115" t="s">
        <v>15</v>
      </c>
      <c r="P8" s="116"/>
      <c r="Q8" s="136"/>
      <c r="R8" s="136"/>
      <c r="S8" s="136"/>
      <c r="T8" s="136"/>
      <c r="U8" s="136"/>
      <c r="V8" s="136"/>
      <c r="W8" s="136"/>
      <c r="X8" s="136"/>
      <c r="Y8" s="136"/>
      <c r="Z8" s="136"/>
      <c r="AA8" s="136"/>
      <c r="AB8" s="136"/>
      <c r="AC8" s="136"/>
    </row>
    <row r="9" spans="1:46" ht="13.5" thickBot="1">
      <c r="B9" s="47"/>
      <c r="C9" s="60"/>
      <c r="D9" s="61"/>
      <c r="E9" s="61"/>
      <c r="F9" s="61"/>
      <c r="G9" s="207"/>
      <c r="H9" s="62"/>
      <c r="I9" s="117"/>
      <c r="J9" s="118"/>
      <c r="K9" s="119"/>
      <c r="L9" s="113"/>
      <c r="M9" s="114"/>
      <c r="N9" s="115"/>
      <c r="O9" s="115" t="s">
        <v>16</v>
      </c>
      <c r="P9" s="116"/>
      <c r="Q9" s="136"/>
      <c r="R9" s="136"/>
      <c r="S9" s="136"/>
      <c r="T9" s="136"/>
      <c r="U9" s="136"/>
      <c r="V9" s="136"/>
      <c r="W9" s="136"/>
      <c r="X9" s="136"/>
      <c r="Y9" s="136"/>
      <c r="Z9" s="136"/>
      <c r="AA9" s="136"/>
      <c r="AB9" s="136"/>
      <c r="AC9" s="136"/>
    </row>
    <row r="10" spans="1:46" ht="13.5" thickBot="1">
      <c r="B10" s="407" t="s">
        <v>219</v>
      </c>
      <c r="C10" s="408"/>
      <c r="D10" s="408"/>
      <c r="E10" s="408"/>
      <c r="F10" s="408"/>
      <c r="G10" s="408"/>
      <c r="H10" s="408"/>
      <c r="I10" s="408"/>
      <c r="J10" s="409"/>
      <c r="K10" s="382"/>
      <c r="L10" s="113"/>
      <c r="M10" s="120"/>
      <c r="N10" s="121"/>
      <c r="O10" s="120"/>
      <c r="P10" s="122"/>
      <c r="Q10" s="136"/>
      <c r="R10" s="136"/>
      <c r="S10" s="136"/>
      <c r="T10" s="136"/>
      <c r="U10" s="136"/>
      <c r="V10" s="136"/>
      <c r="W10" s="136"/>
      <c r="X10" s="136"/>
      <c r="Y10" s="136"/>
      <c r="Z10" s="136"/>
      <c r="AA10" s="136"/>
      <c r="AB10" s="136"/>
      <c r="AC10" s="136"/>
    </row>
    <row r="11" spans="1:46" ht="13.5" thickBot="1">
      <c r="A11" s="63"/>
      <c r="B11" s="368" t="s">
        <v>233</v>
      </c>
      <c r="C11" s="65" t="s">
        <v>17</v>
      </c>
      <c r="D11" s="401" t="s">
        <v>18</v>
      </c>
      <c r="E11" s="402"/>
      <c r="F11" s="402"/>
      <c r="G11" s="402"/>
      <c r="H11" s="402"/>
      <c r="I11" s="402"/>
      <c r="J11" s="403"/>
      <c r="K11" s="321"/>
      <c r="L11" s="202"/>
      <c r="M11" s="125"/>
      <c r="N11" s="126"/>
      <c r="O11" s="126"/>
      <c r="P11" s="126"/>
      <c r="Q11" s="125"/>
      <c r="R11" s="125"/>
      <c r="S11" s="125"/>
      <c r="T11" s="125"/>
      <c r="U11" s="125"/>
      <c r="V11" s="125"/>
      <c r="W11" s="125"/>
      <c r="X11" s="125"/>
      <c r="Y11" s="125"/>
      <c r="Z11" s="125"/>
      <c r="AA11" s="125"/>
      <c r="AB11" s="125"/>
      <c r="AC11" s="125"/>
      <c r="AD11" s="140"/>
      <c r="AE11" s="140"/>
      <c r="AF11" s="140"/>
      <c r="AG11" s="140"/>
      <c r="AH11" s="140"/>
      <c r="AI11" s="140"/>
      <c r="AJ11" s="140"/>
      <c r="AK11" s="140"/>
      <c r="AL11" s="140"/>
      <c r="AM11" s="140"/>
      <c r="AN11" s="140"/>
      <c r="AO11" s="140"/>
      <c r="AP11" s="140"/>
      <c r="AQ11" s="140"/>
      <c r="AR11" s="140"/>
      <c r="AS11" s="140"/>
      <c r="AT11" s="140"/>
    </row>
    <row r="12" spans="1:46" ht="25.5">
      <c r="A12" s="63"/>
      <c r="B12" s="228" t="s">
        <v>19</v>
      </c>
      <c r="C12" s="227" t="s">
        <v>20</v>
      </c>
      <c r="D12" s="78" t="s">
        <v>231</v>
      </c>
      <c r="E12" s="69" t="s">
        <v>21</v>
      </c>
      <c r="F12" s="141">
        <v>3</v>
      </c>
      <c r="G12" s="70">
        <v>225</v>
      </c>
      <c r="H12" s="70">
        <f>ROUND((G12*$G$72),2)</f>
        <v>225</v>
      </c>
      <c r="I12" s="70">
        <f>H12*1.2907</f>
        <v>290.41000000000003</v>
      </c>
      <c r="J12" s="127">
        <f>F12*I12</f>
        <v>871.23</v>
      </c>
      <c r="K12" s="128">
        <f>J12/$J$62</f>
        <v>2.5600000000000002E-3</v>
      </c>
      <c r="L12" s="124"/>
      <c r="M12" s="125"/>
      <c r="N12" s="126"/>
      <c r="O12" s="126"/>
      <c r="P12" s="126"/>
      <c r="Q12" s="125"/>
      <c r="R12" s="125"/>
      <c r="S12" s="125"/>
      <c r="T12" s="125"/>
      <c r="U12" s="125"/>
      <c r="V12" s="125"/>
      <c r="W12" s="125"/>
      <c r="X12" s="125"/>
      <c r="Y12" s="125"/>
      <c r="Z12" s="125"/>
      <c r="AA12" s="125"/>
      <c r="AB12" s="125"/>
      <c r="AC12" s="125"/>
      <c r="AD12" s="140"/>
      <c r="AE12" s="140"/>
      <c r="AF12" s="140"/>
      <c r="AG12" s="140"/>
      <c r="AH12" s="140"/>
      <c r="AI12" s="140"/>
      <c r="AJ12" s="140"/>
      <c r="AK12" s="140"/>
      <c r="AL12" s="140"/>
      <c r="AM12" s="140"/>
      <c r="AN12" s="140"/>
      <c r="AO12" s="140"/>
      <c r="AP12" s="140"/>
      <c r="AQ12" s="140"/>
      <c r="AR12" s="140"/>
      <c r="AS12" s="140"/>
      <c r="AT12" s="140"/>
    </row>
    <row r="13" spans="1:46" ht="25.5">
      <c r="A13" s="63"/>
      <c r="B13" s="228">
        <v>10848</v>
      </c>
      <c r="C13" s="227" t="s">
        <v>22</v>
      </c>
      <c r="D13" s="78" t="s">
        <v>222</v>
      </c>
      <c r="E13" s="69" t="s">
        <v>28</v>
      </c>
      <c r="F13" s="141">
        <v>1</v>
      </c>
      <c r="G13" s="70">
        <v>678.38</v>
      </c>
      <c r="H13" s="70">
        <f>ROUND((G13*$G$72),2)</f>
        <v>678.38</v>
      </c>
      <c r="I13" s="70">
        <f>H13*1.2907</f>
        <v>875.59</v>
      </c>
      <c r="J13" s="127">
        <f>F13*I13</f>
        <v>875.59</v>
      </c>
      <c r="K13" s="128">
        <f>J13/$J$62</f>
        <v>2.5699999999999998E-3</v>
      </c>
      <c r="L13" s="124"/>
      <c r="M13" s="125"/>
      <c r="N13" s="126"/>
      <c r="O13" s="126"/>
      <c r="P13" s="126"/>
      <c r="Q13" s="125"/>
      <c r="R13" s="125"/>
      <c r="S13" s="125"/>
      <c r="T13" s="125"/>
      <c r="U13" s="125"/>
      <c r="V13" s="125"/>
      <c r="W13" s="125"/>
      <c r="X13" s="125"/>
      <c r="Y13" s="125"/>
      <c r="Z13" s="125"/>
      <c r="AA13" s="125"/>
      <c r="AB13" s="125"/>
      <c r="AC13" s="125"/>
      <c r="AD13" s="140"/>
      <c r="AE13" s="140"/>
      <c r="AF13" s="140"/>
      <c r="AG13" s="140"/>
      <c r="AH13" s="140"/>
      <c r="AI13" s="140"/>
      <c r="AJ13" s="140"/>
      <c r="AK13" s="140"/>
      <c r="AL13" s="140"/>
      <c r="AM13" s="140"/>
      <c r="AN13" s="140"/>
      <c r="AO13" s="140"/>
      <c r="AP13" s="140"/>
      <c r="AQ13" s="140"/>
      <c r="AR13" s="140"/>
      <c r="AS13" s="140"/>
      <c r="AT13" s="140"/>
    </row>
    <row r="14" spans="1:46" s="34" customFormat="1" ht="76.5">
      <c r="A14" s="357"/>
      <c r="B14" s="358">
        <v>93208</v>
      </c>
      <c r="C14" s="227" t="s">
        <v>202</v>
      </c>
      <c r="D14" s="359" t="s">
        <v>23</v>
      </c>
      <c r="E14" s="143" t="s">
        <v>21</v>
      </c>
      <c r="F14" s="224">
        <v>10</v>
      </c>
      <c r="G14" s="223">
        <v>924.06</v>
      </c>
      <c r="H14" s="360">
        <f>ROUND((G14*$G$72),2)</f>
        <v>924.06</v>
      </c>
      <c r="I14" s="360">
        <f>H14*1.2907</f>
        <v>1192.68</v>
      </c>
      <c r="J14" s="361">
        <f>F14*I14</f>
        <v>11926.8</v>
      </c>
      <c r="K14" s="362">
        <f>J14/$J$62</f>
        <v>3.5069999999999997E-2</v>
      </c>
      <c r="L14" s="363"/>
      <c r="M14" s="364"/>
      <c r="N14" s="365"/>
      <c r="O14" s="365"/>
      <c r="P14" s="365"/>
      <c r="Q14" s="364"/>
      <c r="R14" s="364"/>
      <c r="S14" s="364"/>
      <c r="T14" s="364"/>
      <c r="U14" s="364"/>
      <c r="V14" s="364"/>
      <c r="W14" s="364"/>
      <c r="X14" s="364"/>
      <c r="Y14" s="364"/>
      <c r="Z14" s="364"/>
      <c r="AA14" s="364"/>
      <c r="AB14" s="364"/>
      <c r="AC14" s="364"/>
      <c r="AD14" s="366"/>
      <c r="AE14" s="366"/>
      <c r="AF14" s="366"/>
      <c r="AG14" s="366"/>
      <c r="AH14" s="366"/>
      <c r="AI14" s="366"/>
      <c r="AJ14" s="366"/>
      <c r="AK14" s="366"/>
      <c r="AL14" s="366"/>
      <c r="AM14" s="366"/>
      <c r="AN14" s="366"/>
      <c r="AO14" s="366"/>
      <c r="AP14" s="366"/>
      <c r="AQ14" s="366"/>
      <c r="AR14" s="366"/>
      <c r="AS14" s="366"/>
      <c r="AT14" s="366"/>
    </row>
    <row r="15" spans="1:46" ht="63.75">
      <c r="A15" s="63"/>
      <c r="B15" s="228">
        <v>100576</v>
      </c>
      <c r="C15" s="227" t="s">
        <v>221</v>
      </c>
      <c r="D15" s="68" t="s">
        <v>210</v>
      </c>
      <c r="E15" s="69" t="s">
        <v>21</v>
      </c>
      <c r="F15" s="224">
        <f>420+330</f>
        <v>750</v>
      </c>
      <c r="G15" s="223">
        <v>1.91</v>
      </c>
      <c r="H15" s="70">
        <f>ROUND((G15*$G$72),2)</f>
        <v>1.91</v>
      </c>
      <c r="I15" s="70">
        <f>H15*1.2907</f>
        <v>2.4700000000000002</v>
      </c>
      <c r="J15" s="127">
        <f>F15*I15</f>
        <v>1852.5</v>
      </c>
      <c r="K15" s="128">
        <f>J15/$J$62</f>
        <v>5.45E-3</v>
      </c>
      <c r="L15" s="124"/>
      <c r="M15" s="293"/>
      <c r="N15" s="126"/>
      <c r="O15" s="126"/>
      <c r="P15" s="126"/>
      <c r="Q15" s="125"/>
      <c r="R15" s="125"/>
      <c r="S15" s="125"/>
      <c r="T15" s="125"/>
      <c r="U15" s="125"/>
      <c r="V15" s="125"/>
      <c r="W15" s="125"/>
      <c r="X15" s="125"/>
      <c r="Y15" s="125"/>
      <c r="Z15" s="125"/>
      <c r="AA15" s="125"/>
      <c r="AB15" s="125"/>
      <c r="AC15" s="125"/>
      <c r="AD15" s="140"/>
      <c r="AE15" s="140"/>
      <c r="AF15" s="140"/>
      <c r="AG15" s="140"/>
      <c r="AH15" s="140"/>
      <c r="AI15" s="140"/>
      <c r="AJ15" s="140"/>
      <c r="AK15" s="140"/>
      <c r="AL15" s="140"/>
      <c r="AM15" s="140"/>
      <c r="AN15" s="140"/>
      <c r="AO15" s="140"/>
      <c r="AP15" s="140"/>
      <c r="AQ15" s="140"/>
      <c r="AR15" s="140"/>
      <c r="AS15" s="140"/>
      <c r="AT15" s="140"/>
    </row>
    <row r="16" spans="1:46" ht="13.5" thickBot="1">
      <c r="A16" s="71"/>
      <c r="B16" s="392" t="s">
        <v>24</v>
      </c>
      <c r="C16" s="393"/>
      <c r="D16" s="393"/>
      <c r="E16" s="393"/>
      <c r="F16" s="393"/>
      <c r="G16" s="393"/>
      <c r="H16" s="393"/>
      <c r="I16" s="394"/>
      <c r="J16" s="129">
        <f>SUM(J12:J15)</f>
        <v>15526.12</v>
      </c>
      <c r="K16" s="130">
        <f>J16/$J$62</f>
        <v>4.5650000000000003E-2</v>
      </c>
      <c r="L16" s="131"/>
      <c r="M16" s="132"/>
      <c r="N16" s="133"/>
      <c r="O16" s="133"/>
      <c r="P16" s="133"/>
      <c r="Q16" s="125"/>
      <c r="R16" s="125"/>
      <c r="S16" s="125"/>
      <c r="T16" s="125"/>
      <c r="U16" s="125"/>
      <c r="V16" s="125"/>
      <c r="W16" s="125"/>
      <c r="X16" s="125"/>
      <c r="Y16" s="125"/>
      <c r="Z16" s="125"/>
      <c r="AA16" s="125"/>
      <c r="AB16" s="125"/>
      <c r="AC16" s="125"/>
      <c r="AD16" s="140"/>
      <c r="AE16" s="140"/>
      <c r="AF16" s="140"/>
      <c r="AG16" s="140"/>
      <c r="AH16" s="140"/>
      <c r="AI16" s="140"/>
      <c r="AJ16" s="140"/>
      <c r="AK16" s="140"/>
      <c r="AL16" s="140"/>
      <c r="AM16" s="140"/>
      <c r="AN16" s="140"/>
      <c r="AO16" s="140"/>
      <c r="AP16" s="140"/>
      <c r="AQ16" s="140"/>
      <c r="AR16" s="140"/>
      <c r="AS16" s="140"/>
      <c r="AT16" s="140"/>
    </row>
    <row r="17" spans="1:46" ht="13.5" thickBot="1">
      <c r="A17" s="72"/>
      <c r="B17" s="66"/>
      <c r="C17" s="65" t="s">
        <v>25</v>
      </c>
      <c r="D17" s="401" t="s">
        <v>175</v>
      </c>
      <c r="E17" s="402"/>
      <c r="F17" s="402"/>
      <c r="G17" s="402"/>
      <c r="H17" s="402"/>
      <c r="I17" s="402"/>
      <c r="J17" s="403"/>
      <c r="K17" s="123"/>
      <c r="L17" s="131"/>
      <c r="M17" s="132"/>
      <c r="N17" s="133"/>
      <c r="O17" s="133"/>
      <c r="P17" s="133"/>
      <c r="Q17" s="125"/>
      <c r="R17" s="125"/>
      <c r="S17" s="125"/>
      <c r="T17" s="125"/>
      <c r="U17" s="125"/>
      <c r="V17" s="125"/>
      <c r="W17" s="125"/>
      <c r="X17" s="125"/>
      <c r="Y17" s="125"/>
      <c r="Z17" s="125"/>
      <c r="AA17" s="125"/>
      <c r="AB17" s="125"/>
      <c r="AC17" s="125"/>
      <c r="AD17" s="140"/>
      <c r="AE17" s="140"/>
      <c r="AF17" s="140"/>
      <c r="AG17" s="140"/>
      <c r="AH17" s="140"/>
      <c r="AI17" s="140"/>
      <c r="AJ17" s="140"/>
      <c r="AK17" s="140"/>
      <c r="AL17" s="140"/>
      <c r="AM17" s="140"/>
      <c r="AN17" s="140"/>
      <c r="AO17" s="140"/>
      <c r="AP17" s="140"/>
      <c r="AQ17" s="140"/>
      <c r="AR17" s="140"/>
      <c r="AS17" s="140"/>
      <c r="AT17" s="140"/>
    </row>
    <row r="18" spans="1:46">
      <c r="A18" s="72"/>
      <c r="B18" s="66"/>
      <c r="C18" s="80" t="s">
        <v>26</v>
      </c>
      <c r="D18" s="412" t="s">
        <v>47</v>
      </c>
      <c r="E18" s="413"/>
      <c r="F18" s="413"/>
      <c r="G18" s="413"/>
      <c r="H18" s="413"/>
      <c r="I18" s="413"/>
      <c r="J18" s="414"/>
      <c r="K18" s="147"/>
      <c r="L18" s="131"/>
      <c r="M18" s="132"/>
      <c r="N18" s="133"/>
      <c r="O18" s="133"/>
      <c r="P18" s="133"/>
      <c r="Q18" s="125"/>
      <c r="R18" s="125"/>
      <c r="S18" s="125"/>
      <c r="T18" s="125"/>
      <c r="U18" s="125"/>
      <c r="V18" s="125"/>
      <c r="W18" s="125"/>
      <c r="X18" s="125"/>
      <c r="Y18" s="125"/>
      <c r="Z18" s="125"/>
      <c r="AA18" s="125"/>
      <c r="AB18" s="125"/>
      <c r="AC18" s="125"/>
      <c r="AD18" s="140"/>
      <c r="AE18" s="140"/>
      <c r="AF18" s="140"/>
      <c r="AG18" s="140"/>
      <c r="AH18" s="140"/>
      <c r="AI18" s="140"/>
      <c r="AJ18" s="140"/>
      <c r="AK18" s="140"/>
      <c r="AL18" s="140"/>
      <c r="AM18" s="140"/>
      <c r="AN18" s="140"/>
      <c r="AO18" s="140"/>
      <c r="AP18" s="140"/>
      <c r="AQ18" s="140"/>
      <c r="AR18" s="140"/>
      <c r="AS18" s="140"/>
      <c r="AT18" s="140"/>
    </row>
    <row r="19" spans="1:46" ht="114.75">
      <c r="A19" s="72"/>
      <c r="B19" s="228" t="s">
        <v>34</v>
      </c>
      <c r="C19" s="145" t="s">
        <v>119</v>
      </c>
      <c r="D19" s="286" t="s">
        <v>199</v>
      </c>
      <c r="E19" s="69" t="s">
        <v>28</v>
      </c>
      <c r="F19" s="75">
        <f>5+5</f>
        <v>10</v>
      </c>
      <c r="G19" s="377">
        <v>218.36</v>
      </c>
      <c r="H19" s="70">
        <f>ROUND((G19*$G$72),2)</f>
        <v>218.36</v>
      </c>
      <c r="I19" s="70">
        <f t="shared" ref="I19" si="0">H19*1.2907</f>
        <v>281.83999999999997</v>
      </c>
      <c r="J19" s="127">
        <f t="shared" ref="J19" si="1">F19*I19</f>
        <v>2818.4</v>
      </c>
      <c r="K19" s="128">
        <f>J19/$J$62</f>
        <v>8.2900000000000005E-3</v>
      </c>
      <c r="L19" s="131"/>
      <c r="M19" s="132"/>
      <c r="N19" s="133"/>
      <c r="O19" s="133"/>
      <c r="P19" s="133"/>
      <c r="Q19" s="125"/>
      <c r="R19" s="125"/>
      <c r="S19" s="125"/>
      <c r="T19" s="125"/>
      <c r="U19" s="125"/>
      <c r="V19" s="125"/>
      <c r="W19" s="125"/>
      <c r="X19" s="125"/>
      <c r="Y19" s="125"/>
      <c r="Z19" s="125"/>
      <c r="AA19" s="125"/>
      <c r="AB19" s="125"/>
      <c r="AC19" s="125"/>
      <c r="AD19" s="140"/>
      <c r="AE19" s="140"/>
      <c r="AF19" s="140"/>
      <c r="AG19" s="140"/>
      <c r="AH19" s="140"/>
      <c r="AI19" s="140"/>
      <c r="AJ19" s="140"/>
      <c r="AK19" s="140"/>
      <c r="AL19" s="140"/>
      <c r="AM19" s="140"/>
      <c r="AN19" s="140"/>
      <c r="AO19" s="140"/>
      <c r="AP19" s="140"/>
      <c r="AQ19" s="140"/>
      <c r="AR19" s="140"/>
      <c r="AS19" s="140"/>
      <c r="AT19" s="140"/>
    </row>
    <row r="20" spans="1:46">
      <c r="A20" s="72"/>
      <c r="B20" s="389" t="s">
        <v>170</v>
      </c>
      <c r="C20" s="390"/>
      <c r="D20" s="390"/>
      <c r="E20" s="390"/>
      <c r="F20" s="390"/>
      <c r="G20" s="390"/>
      <c r="H20" s="390"/>
      <c r="I20" s="391"/>
      <c r="J20" s="148">
        <f>SUM(J19:J19)</f>
        <v>2818.4</v>
      </c>
      <c r="K20" s="128">
        <f>J20/$J$62</f>
        <v>8.2900000000000005E-3</v>
      </c>
      <c r="L20" s="131"/>
      <c r="M20" s="132"/>
      <c r="N20" s="133"/>
      <c r="O20" s="133"/>
      <c r="P20" s="133"/>
      <c r="Q20" s="125"/>
      <c r="R20" s="125"/>
      <c r="S20" s="125"/>
      <c r="T20" s="125"/>
      <c r="U20" s="125"/>
      <c r="V20" s="125"/>
      <c r="W20" s="125"/>
      <c r="X20" s="125"/>
      <c r="Y20" s="125"/>
      <c r="Z20" s="125"/>
      <c r="AA20" s="125"/>
      <c r="AB20" s="125"/>
      <c r="AC20" s="125"/>
      <c r="AD20" s="140"/>
      <c r="AE20" s="140"/>
      <c r="AF20" s="140"/>
      <c r="AG20" s="140"/>
      <c r="AH20" s="140"/>
      <c r="AI20" s="140"/>
      <c r="AJ20" s="140"/>
      <c r="AK20" s="140"/>
      <c r="AL20" s="140"/>
      <c r="AM20" s="140"/>
      <c r="AN20" s="140"/>
      <c r="AO20" s="140"/>
      <c r="AP20" s="140"/>
      <c r="AQ20" s="140"/>
      <c r="AR20" s="140"/>
      <c r="AS20" s="140"/>
      <c r="AT20" s="140"/>
    </row>
    <row r="21" spans="1:46">
      <c r="A21" s="72"/>
      <c r="B21" s="66"/>
      <c r="C21" s="80" t="s">
        <v>89</v>
      </c>
      <c r="D21" s="415" t="s">
        <v>48</v>
      </c>
      <c r="E21" s="416"/>
      <c r="F21" s="416"/>
      <c r="G21" s="416"/>
      <c r="H21" s="416"/>
      <c r="I21" s="416"/>
      <c r="J21" s="417"/>
      <c r="K21" s="147"/>
      <c r="L21" s="131"/>
      <c r="M21" s="132"/>
      <c r="N21" s="133"/>
      <c r="O21" s="133"/>
      <c r="P21" s="133"/>
      <c r="Q21" s="125"/>
      <c r="R21" s="125"/>
      <c r="S21" s="125"/>
      <c r="T21" s="125"/>
      <c r="U21" s="125"/>
      <c r="V21" s="125"/>
      <c r="W21" s="125"/>
      <c r="X21" s="125"/>
      <c r="Y21" s="125"/>
      <c r="Z21" s="125"/>
      <c r="AA21" s="125"/>
      <c r="AB21" s="125"/>
      <c r="AC21" s="125"/>
      <c r="AD21" s="140"/>
      <c r="AE21" s="140"/>
      <c r="AF21" s="140"/>
      <c r="AG21" s="140"/>
      <c r="AH21" s="140"/>
      <c r="AI21" s="140"/>
      <c r="AJ21" s="140"/>
      <c r="AK21" s="140"/>
      <c r="AL21" s="140"/>
      <c r="AM21" s="140"/>
      <c r="AN21" s="140"/>
      <c r="AO21" s="140"/>
      <c r="AP21" s="140"/>
      <c r="AQ21" s="140"/>
      <c r="AR21" s="140"/>
      <c r="AS21" s="140"/>
      <c r="AT21" s="140"/>
    </row>
    <row r="22" spans="1:46" ht="129.75" customHeight="1">
      <c r="A22" s="72"/>
      <c r="B22" s="228" t="s">
        <v>34</v>
      </c>
      <c r="C22" s="145" t="s">
        <v>178</v>
      </c>
      <c r="D22" s="142" t="s">
        <v>197</v>
      </c>
      <c r="E22" s="69" t="s">
        <v>29</v>
      </c>
      <c r="F22" s="378">
        <f>((15.4+22.6+(7.4*2)+(3*2)+(5*3)+(4.1*2)+(8.2*8)))+((15.4+28.6+(7.4*2)+(3*2)+(5*4)+(4.1*2)+(8.2*10)))</f>
        <v>322.60000000000002</v>
      </c>
      <c r="G22" s="70">
        <v>97.44</v>
      </c>
      <c r="H22" s="70">
        <f>ROUND((G22*$G$72),2)</f>
        <v>97.44</v>
      </c>
      <c r="I22" s="70">
        <f t="shared" ref="I22" si="2">H22*1.2907</f>
        <v>125.77</v>
      </c>
      <c r="J22" s="127">
        <f t="shared" ref="J22" si="3">F22*I22</f>
        <v>40573.4</v>
      </c>
      <c r="K22" s="128">
        <f>J22/$J$62</f>
        <v>0.1193</v>
      </c>
      <c r="L22" s="131"/>
      <c r="M22" s="132"/>
      <c r="N22" s="133"/>
      <c r="O22" s="133"/>
      <c r="P22" s="133"/>
      <c r="Q22" s="125"/>
      <c r="R22" s="125"/>
      <c r="S22" s="125"/>
      <c r="T22" s="125"/>
      <c r="U22" s="125"/>
      <c r="V22" s="125"/>
      <c r="W22" s="125"/>
      <c r="X22" s="125"/>
      <c r="Y22" s="125"/>
      <c r="Z22" s="125"/>
      <c r="AA22" s="125"/>
      <c r="AB22" s="125"/>
      <c r="AC22" s="125"/>
      <c r="AD22" s="140"/>
      <c r="AE22" s="140"/>
      <c r="AF22" s="140"/>
      <c r="AG22" s="140"/>
      <c r="AH22" s="140"/>
      <c r="AI22" s="140"/>
      <c r="AJ22" s="140"/>
      <c r="AK22" s="140"/>
      <c r="AL22" s="140"/>
      <c r="AM22" s="140"/>
      <c r="AN22" s="140"/>
      <c r="AO22" s="140"/>
      <c r="AP22" s="140"/>
      <c r="AQ22" s="140"/>
      <c r="AR22" s="140"/>
      <c r="AS22" s="140"/>
      <c r="AT22" s="140"/>
    </row>
    <row r="23" spans="1:46" ht="76.5">
      <c r="A23" s="72"/>
      <c r="B23" s="228" t="s">
        <v>211</v>
      </c>
      <c r="C23" s="145" t="s">
        <v>198</v>
      </c>
      <c r="D23" s="142" t="s">
        <v>212</v>
      </c>
      <c r="E23" s="150" t="s">
        <v>28</v>
      </c>
      <c r="F23" s="262">
        <f>5+6</f>
        <v>11</v>
      </c>
      <c r="G23" s="288">
        <v>134.52000000000001</v>
      </c>
      <c r="H23" s="288">
        <f>ROUND((G23*$G$72),2)</f>
        <v>134.52000000000001</v>
      </c>
      <c r="I23" s="70">
        <f t="shared" ref="I23" si="4">H23*1.2907</f>
        <v>173.62</v>
      </c>
      <c r="J23" s="127">
        <f t="shared" ref="J23" si="5">F23*I23</f>
        <v>1909.82</v>
      </c>
      <c r="K23" s="128">
        <f>J23/$J$62</f>
        <v>5.62E-3</v>
      </c>
      <c r="L23" s="131"/>
      <c r="M23" s="287"/>
      <c r="N23" s="133"/>
      <c r="O23" s="133"/>
      <c r="P23" s="133"/>
      <c r="Q23" s="125"/>
      <c r="R23" s="125"/>
      <c r="S23" s="125"/>
      <c r="T23" s="125"/>
      <c r="U23" s="125"/>
      <c r="V23" s="125"/>
      <c r="W23" s="125"/>
      <c r="X23" s="125"/>
      <c r="Y23" s="125"/>
      <c r="Z23" s="125"/>
      <c r="AA23" s="125"/>
      <c r="AB23" s="125"/>
      <c r="AC23" s="125"/>
      <c r="AD23" s="140"/>
      <c r="AE23" s="140"/>
      <c r="AF23" s="140"/>
      <c r="AG23" s="140"/>
      <c r="AH23" s="140"/>
      <c r="AI23" s="140"/>
      <c r="AJ23" s="140"/>
      <c r="AK23" s="140"/>
      <c r="AL23" s="140"/>
      <c r="AM23" s="140"/>
      <c r="AN23" s="140"/>
      <c r="AO23" s="140"/>
      <c r="AP23" s="140"/>
      <c r="AQ23" s="140"/>
      <c r="AR23" s="140"/>
      <c r="AS23" s="140"/>
      <c r="AT23" s="140"/>
    </row>
    <row r="24" spans="1:46" ht="63.75">
      <c r="A24" s="72"/>
      <c r="B24" s="228">
        <v>9841</v>
      </c>
      <c r="C24" s="145" t="s">
        <v>180</v>
      </c>
      <c r="D24" s="142" t="s">
        <v>181</v>
      </c>
      <c r="E24" s="150" t="s">
        <v>29</v>
      </c>
      <c r="F24" s="262">
        <f>(3.7*2)+((22.6+17.6))</f>
        <v>47.6</v>
      </c>
      <c r="G24" s="288">
        <v>40.08</v>
      </c>
      <c r="H24" s="288">
        <f>ROUND((G24*$G$72),2)</f>
        <v>40.08</v>
      </c>
      <c r="I24" s="70">
        <f>H24*1.2907</f>
        <v>51.73</v>
      </c>
      <c r="J24" s="127">
        <f>F24*I24</f>
        <v>2462.35</v>
      </c>
      <c r="K24" s="128">
        <f>J24/$J$62</f>
        <v>7.2399999999999999E-3</v>
      </c>
      <c r="L24" s="131"/>
      <c r="M24" s="287"/>
      <c r="N24" s="133"/>
      <c r="O24" s="133"/>
      <c r="P24" s="133"/>
      <c r="Q24" s="125"/>
      <c r="R24" s="125"/>
      <c r="S24" s="125"/>
      <c r="T24" s="125"/>
      <c r="U24" s="125"/>
      <c r="V24" s="125"/>
      <c r="W24" s="125"/>
      <c r="X24" s="125"/>
      <c r="Y24" s="125"/>
      <c r="Z24" s="125"/>
      <c r="AA24" s="125"/>
      <c r="AB24" s="125"/>
      <c r="AC24" s="125"/>
      <c r="AD24" s="140"/>
      <c r="AE24" s="140"/>
      <c r="AF24" s="140"/>
      <c r="AG24" s="140"/>
      <c r="AH24" s="140"/>
      <c r="AI24" s="140"/>
      <c r="AJ24" s="140"/>
      <c r="AK24" s="140"/>
      <c r="AL24" s="140"/>
      <c r="AM24" s="140"/>
      <c r="AN24" s="140"/>
      <c r="AO24" s="140"/>
      <c r="AP24" s="140"/>
      <c r="AQ24" s="140"/>
      <c r="AR24" s="140"/>
      <c r="AS24" s="140"/>
      <c r="AT24" s="140"/>
    </row>
    <row r="25" spans="1:46">
      <c r="A25" s="72"/>
      <c r="B25" s="389" t="s">
        <v>171</v>
      </c>
      <c r="C25" s="390"/>
      <c r="D25" s="390"/>
      <c r="E25" s="390"/>
      <c r="F25" s="390"/>
      <c r="G25" s="390"/>
      <c r="H25" s="390"/>
      <c r="I25" s="391"/>
      <c r="J25" s="148">
        <f>SUM(J22:J24)</f>
        <v>44945.57</v>
      </c>
      <c r="K25" s="128">
        <f>J25/$J$62</f>
        <v>0.13214999999999999</v>
      </c>
      <c r="L25" s="131"/>
      <c r="M25" s="132"/>
      <c r="N25" s="133"/>
      <c r="O25" s="133"/>
      <c r="P25" s="133"/>
      <c r="Q25" s="125"/>
      <c r="R25" s="125"/>
      <c r="S25" s="125"/>
      <c r="T25" s="125"/>
      <c r="U25" s="125"/>
      <c r="V25" s="125"/>
      <c r="W25" s="125"/>
      <c r="X25" s="125"/>
      <c r="Y25" s="125"/>
      <c r="Z25" s="125"/>
      <c r="AA25" s="125"/>
      <c r="AB25" s="125"/>
      <c r="AC25" s="125"/>
      <c r="AD25" s="140"/>
      <c r="AE25" s="140"/>
      <c r="AF25" s="140"/>
      <c r="AG25" s="140"/>
      <c r="AH25" s="140"/>
      <c r="AI25" s="140"/>
      <c r="AJ25" s="140"/>
      <c r="AK25" s="140"/>
      <c r="AL25" s="140"/>
      <c r="AM25" s="140"/>
      <c r="AN25" s="140"/>
      <c r="AO25" s="140"/>
      <c r="AP25" s="140"/>
      <c r="AQ25" s="140"/>
      <c r="AR25" s="140"/>
      <c r="AS25" s="140"/>
      <c r="AT25" s="140"/>
    </row>
    <row r="26" spans="1:46" ht="13.5" thickBot="1">
      <c r="A26" s="72"/>
      <c r="B26" s="392" t="s">
        <v>30</v>
      </c>
      <c r="C26" s="393"/>
      <c r="D26" s="393"/>
      <c r="E26" s="393"/>
      <c r="F26" s="393"/>
      <c r="G26" s="393"/>
      <c r="H26" s="393"/>
      <c r="I26" s="394"/>
      <c r="J26" s="129">
        <f>SUM(J20,J25)</f>
        <v>47763.97</v>
      </c>
      <c r="K26" s="130">
        <f>J26/$J$62</f>
        <v>0.14044000000000001</v>
      </c>
      <c r="L26" s="131"/>
      <c r="M26" s="132"/>
      <c r="N26" s="133"/>
      <c r="O26" s="133"/>
      <c r="P26" s="133"/>
      <c r="Q26" s="125"/>
      <c r="R26" s="125"/>
      <c r="S26" s="125"/>
      <c r="T26" s="125"/>
      <c r="U26" s="125"/>
      <c r="V26" s="125"/>
      <c r="W26" s="125"/>
      <c r="X26" s="125"/>
      <c r="Y26" s="125"/>
      <c r="Z26" s="125"/>
      <c r="AA26" s="125"/>
      <c r="AB26" s="125"/>
      <c r="AC26" s="125"/>
      <c r="AD26" s="140"/>
      <c r="AE26" s="140"/>
      <c r="AF26" s="140"/>
      <c r="AG26" s="140"/>
      <c r="AH26" s="140"/>
      <c r="AI26" s="140"/>
      <c r="AJ26" s="140"/>
      <c r="AK26" s="140"/>
      <c r="AL26" s="140"/>
      <c r="AM26" s="140"/>
      <c r="AN26" s="140"/>
      <c r="AO26" s="140"/>
      <c r="AP26" s="140"/>
      <c r="AQ26" s="140"/>
      <c r="AR26" s="140"/>
      <c r="AS26" s="140"/>
      <c r="AT26" s="140"/>
    </row>
    <row r="27" spans="1:46" ht="13.5" thickBot="1">
      <c r="A27" s="72"/>
      <c r="B27" s="64"/>
      <c r="C27" s="65" t="s">
        <v>31</v>
      </c>
      <c r="D27" s="401" t="s">
        <v>91</v>
      </c>
      <c r="E27" s="402"/>
      <c r="F27" s="402"/>
      <c r="G27" s="402"/>
      <c r="H27" s="402"/>
      <c r="I27" s="402"/>
      <c r="J27" s="403"/>
      <c r="K27" s="123"/>
      <c r="L27" s="131"/>
      <c r="M27" s="132"/>
      <c r="N27" s="133"/>
      <c r="O27" s="133"/>
      <c r="P27" s="133"/>
      <c r="Q27" s="125"/>
      <c r="R27" s="125"/>
      <c r="S27" s="125"/>
      <c r="T27" s="125"/>
      <c r="U27" s="125"/>
      <c r="V27" s="125"/>
      <c r="W27" s="125"/>
      <c r="X27" s="125"/>
      <c r="Y27" s="125"/>
      <c r="Z27" s="125"/>
      <c r="AA27" s="125"/>
      <c r="AB27" s="125"/>
      <c r="AC27" s="125"/>
      <c r="AD27" s="140"/>
      <c r="AE27" s="140"/>
      <c r="AF27" s="140"/>
      <c r="AG27" s="140"/>
      <c r="AH27" s="140"/>
      <c r="AI27" s="140"/>
      <c r="AJ27" s="140"/>
      <c r="AK27" s="140"/>
      <c r="AL27" s="140"/>
      <c r="AM27" s="140"/>
      <c r="AN27" s="140"/>
      <c r="AO27" s="140"/>
      <c r="AP27" s="140"/>
      <c r="AQ27" s="140"/>
      <c r="AR27" s="140"/>
      <c r="AS27" s="140"/>
      <c r="AT27" s="140"/>
    </row>
    <row r="28" spans="1:46">
      <c r="A28" s="72"/>
      <c r="B28" s="66"/>
      <c r="C28" s="74" t="s">
        <v>32</v>
      </c>
      <c r="D28" s="398" t="s">
        <v>215</v>
      </c>
      <c r="E28" s="399"/>
      <c r="F28" s="399"/>
      <c r="G28" s="399"/>
      <c r="H28" s="399"/>
      <c r="I28" s="399"/>
      <c r="J28" s="400"/>
      <c r="K28" s="134"/>
      <c r="L28" s="131"/>
      <c r="M28" s="132"/>
      <c r="N28" s="133"/>
      <c r="O28" s="133"/>
      <c r="P28" s="133"/>
      <c r="Q28" s="125"/>
      <c r="R28" s="125"/>
      <c r="S28" s="125"/>
      <c r="T28" s="125"/>
      <c r="U28" s="125"/>
      <c r="V28" s="125"/>
      <c r="W28" s="125"/>
      <c r="X28" s="125"/>
      <c r="Y28" s="125"/>
      <c r="Z28" s="125"/>
      <c r="AA28" s="125"/>
      <c r="AB28" s="125"/>
      <c r="AC28" s="125"/>
      <c r="AD28" s="140"/>
      <c r="AE28" s="140"/>
      <c r="AF28" s="140"/>
      <c r="AG28" s="140"/>
      <c r="AH28" s="140"/>
      <c r="AI28" s="140"/>
      <c r="AJ28" s="140"/>
      <c r="AK28" s="140"/>
      <c r="AL28" s="140"/>
      <c r="AM28" s="140"/>
      <c r="AN28" s="140"/>
      <c r="AO28" s="140"/>
      <c r="AP28" s="140"/>
      <c r="AQ28" s="140"/>
      <c r="AR28" s="140"/>
      <c r="AS28" s="140"/>
      <c r="AT28" s="140"/>
    </row>
    <row r="29" spans="1:46" s="34" customFormat="1" ht="236.25" customHeight="1">
      <c r="A29" s="369"/>
      <c r="B29" s="358" t="s">
        <v>34</v>
      </c>
      <c r="C29" s="227" t="s">
        <v>33</v>
      </c>
      <c r="D29" s="359" t="s">
        <v>200</v>
      </c>
      <c r="E29" s="370" t="s">
        <v>27</v>
      </c>
      <c r="F29" s="371">
        <f>(74*(0.35*0.15))-((1.6*(0.15*0.15))*2)</f>
        <v>3.81</v>
      </c>
      <c r="G29" s="360">
        <v>1916.67</v>
      </c>
      <c r="H29" s="360">
        <f>ROUND((G29*$G$72),2)</f>
        <v>1916.67</v>
      </c>
      <c r="I29" s="360">
        <f>H29*1.2907</f>
        <v>2473.85</v>
      </c>
      <c r="J29" s="361">
        <f>F29*I29</f>
        <v>9425.3700000000008</v>
      </c>
      <c r="K29" s="362">
        <f>J29/$J$62</f>
        <v>2.7709999999999999E-2</v>
      </c>
      <c r="L29" s="363"/>
      <c r="M29" s="372"/>
      <c r="N29" s="373"/>
      <c r="O29" s="373"/>
      <c r="P29" s="373"/>
      <c r="Q29" s="364"/>
      <c r="R29" s="364"/>
      <c r="S29" s="364"/>
      <c r="T29" s="364"/>
      <c r="U29" s="364"/>
      <c r="V29" s="364"/>
      <c r="W29" s="364"/>
      <c r="X29" s="364"/>
      <c r="Y29" s="364"/>
      <c r="Z29" s="364"/>
      <c r="AA29" s="364"/>
      <c r="AB29" s="364"/>
      <c r="AC29" s="364"/>
      <c r="AD29" s="366"/>
      <c r="AE29" s="366"/>
      <c r="AF29" s="366"/>
      <c r="AG29" s="366"/>
      <c r="AH29" s="366"/>
      <c r="AI29" s="366"/>
      <c r="AJ29" s="366"/>
      <c r="AK29" s="366"/>
      <c r="AL29" s="366"/>
      <c r="AM29" s="366"/>
      <c r="AN29" s="366"/>
      <c r="AO29" s="366"/>
      <c r="AP29" s="366"/>
      <c r="AQ29" s="366"/>
      <c r="AR29" s="366"/>
      <c r="AS29" s="366"/>
      <c r="AT29" s="366"/>
    </row>
    <row r="30" spans="1:46" ht="51">
      <c r="A30" s="72"/>
      <c r="B30" s="228">
        <v>370</v>
      </c>
      <c r="C30" s="227" t="s">
        <v>179</v>
      </c>
      <c r="D30" s="68" t="s">
        <v>220</v>
      </c>
      <c r="E30" s="79" t="s">
        <v>27</v>
      </c>
      <c r="F30" s="75">
        <v>100</v>
      </c>
      <c r="G30" s="208">
        <v>73.3</v>
      </c>
      <c r="H30" s="70">
        <f>ROUND((G30*$G$72),2)</f>
        <v>73.3</v>
      </c>
      <c r="I30" s="70">
        <f t="shared" ref="I30" si="6">H30*1.2907</f>
        <v>94.61</v>
      </c>
      <c r="J30" s="127">
        <f t="shared" ref="J30" si="7">F30*I30</f>
        <v>9461</v>
      </c>
      <c r="K30" s="128">
        <f>J30/$J$62</f>
        <v>2.7820000000000001E-2</v>
      </c>
      <c r="L30" s="131"/>
      <c r="M30" s="132"/>
      <c r="N30" s="133"/>
      <c r="O30" s="133"/>
      <c r="P30" s="133"/>
      <c r="Q30" s="125"/>
      <c r="R30" s="125"/>
      <c r="S30" s="125"/>
      <c r="T30" s="125"/>
      <c r="U30" s="125"/>
      <c r="V30" s="125"/>
      <c r="W30" s="125"/>
      <c r="X30" s="125"/>
      <c r="Y30" s="125"/>
      <c r="Z30" s="125"/>
      <c r="AA30" s="125"/>
      <c r="AB30" s="125"/>
      <c r="AC30" s="125"/>
      <c r="AD30" s="140"/>
      <c r="AE30" s="140"/>
      <c r="AF30" s="140"/>
      <c r="AG30" s="140"/>
      <c r="AH30" s="140"/>
      <c r="AI30" s="140"/>
      <c r="AJ30" s="140"/>
      <c r="AK30" s="140"/>
      <c r="AL30" s="140"/>
      <c r="AM30" s="140"/>
      <c r="AN30" s="140"/>
      <c r="AO30" s="140"/>
      <c r="AP30" s="140"/>
      <c r="AQ30" s="140"/>
      <c r="AR30" s="140"/>
      <c r="AS30" s="140"/>
      <c r="AT30" s="140"/>
    </row>
    <row r="31" spans="1:46">
      <c r="A31" s="72"/>
      <c r="B31" s="389" t="s">
        <v>172</v>
      </c>
      <c r="C31" s="390"/>
      <c r="D31" s="390"/>
      <c r="E31" s="390"/>
      <c r="F31" s="390"/>
      <c r="G31" s="390"/>
      <c r="H31" s="390"/>
      <c r="I31" s="391"/>
      <c r="J31" s="148">
        <f>SUM(J29:J30)</f>
        <v>18886.37</v>
      </c>
      <c r="K31" s="128">
        <f>J31/$J$62</f>
        <v>5.5530000000000003E-2</v>
      </c>
      <c r="L31" s="131"/>
      <c r="M31" s="132"/>
      <c r="N31" s="133"/>
      <c r="O31" s="133"/>
      <c r="P31" s="133"/>
      <c r="Q31" s="125"/>
      <c r="R31" s="125"/>
      <c r="S31" s="125"/>
      <c r="T31" s="125"/>
      <c r="U31" s="125"/>
      <c r="V31" s="125"/>
      <c r="W31" s="125"/>
      <c r="X31" s="125"/>
      <c r="Y31" s="125"/>
      <c r="Z31" s="125"/>
      <c r="AA31" s="125"/>
      <c r="AB31" s="125"/>
      <c r="AC31" s="125"/>
      <c r="AD31" s="140"/>
      <c r="AE31" s="140"/>
      <c r="AF31" s="140"/>
      <c r="AG31" s="140"/>
      <c r="AH31" s="140"/>
      <c r="AI31" s="140"/>
      <c r="AJ31" s="140"/>
      <c r="AK31" s="140"/>
      <c r="AL31" s="140"/>
      <c r="AM31" s="140"/>
      <c r="AN31" s="140"/>
      <c r="AO31" s="140"/>
      <c r="AP31" s="140"/>
      <c r="AQ31" s="140"/>
      <c r="AR31" s="140"/>
      <c r="AS31" s="140"/>
      <c r="AT31" s="140"/>
    </row>
    <row r="32" spans="1:46">
      <c r="A32" s="71"/>
      <c r="B32" s="76"/>
      <c r="C32" s="77" t="s">
        <v>35</v>
      </c>
      <c r="D32" s="395" t="s">
        <v>90</v>
      </c>
      <c r="E32" s="396"/>
      <c r="F32" s="396"/>
      <c r="G32" s="396"/>
      <c r="H32" s="396"/>
      <c r="I32" s="396"/>
      <c r="J32" s="397"/>
      <c r="K32" s="128"/>
      <c r="L32" s="131"/>
      <c r="M32" s="132"/>
      <c r="N32" s="133"/>
      <c r="O32" s="133"/>
      <c r="P32" s="133"/>
      <c r="Q32" s="125"/>
      <c r="R32" s="125"/>
      <c r="S32" s="125"/>
      <c r="T32" s="125"/>
      <c r="U32" s="125"/>
      <c r="V32" s="125"/>
      <c r="W32" s="125"/>
      <c r="X32" s="125"/>
      <c r="Y32" s="125"/>
      <c r="Z32" s="125"/>
      <c r="AA32" s="125"/>
      <c r="AB32" s="125"/>
      <c r="AC32" s="125"/>
      <c r="AD32" s="140"/>
      <c r="AE32" s="140"/>
      <c r="AF32" s="140"/>
      <c r="AG32" s="140"/>
      <c r="AH32" s="140"/>
      <c r="AI32" s="140"/>
      <c r="AJ32" s="140"/>
      <c r="AK32" s="140"/>
      <c r="AL32" s="140"/>
      <c r="AM32" s="140"/>
      <c r="AN32" s="140"/>
      <c r="AO32" s="140"/>
      <c r="AP32" s="140"/>
      <c r="AQ32" s="140"/>
      <c r="AR32" s="140"/>
      <c r="AS32" s="140"/>
      <c r="AT32" s="140"/>
    </row>
    <row r="33" spans="1:46" ht="51">
      <c r="A33" s="71"/>
      <c r="B33" s="228" t="s">
        <v>43</v>
      </c>
      <c r="C33" s="67" t="s">
        <v>173</v>
      </c>
      <c r="D33" s="78" t="s">
        <v>196</v>
      </c>
      <c r="E33" s="79" t="s">
        <v>28</v>
      </c>
      <c r="F33" s="75">
        <v>1</v>
      </c>
      <c r="G33" s="208">
        <v>152</v>
      </c>
      <c r="H33" s="70">
        <f>ROUND((G33*$G$72),2)</f>
        <v>152</v>
      </c>
      <c r="I33" s="70">
        <f t="shared" ref="I33:I35" si="8">H33*1.2907</f>
        <v>196.19</v>
      </c>
      <c r="J33" s="127">
        <f t="shared" ref="J33" si="9">F33*I33</f>
        <v>196.19</v>
      </c>
      <c r="K33" s="128">
        <f>J33/$J$62</f>
        <v>5.8E-4</v>
      </c>
      <c r="L33" s="131"/>
      <c r="M33" s="132"/>
      <c r="N33" s="133"/>
      <c r="O33" s="133"/>
      <c r="P33" s="133"/>
      <c r="Q33" s="125"/>
      <c r="R33" s="125"/>
      <c r="S33" s="125"/>
      <c r="T33" s="125"/>
      <c r="U33" s="125"/>
      <c r="V33" s="125"/>
      <c r="W33" s="125"/>
      <c r="X33" s="125"/>
      <c r="Y33" s="125"/>
      <c r="Z33" s="125"/>
      <c r="AA33" s="125"/>
      <c r="AB33" s="125"/>
      <c r="AC33" s="125"/>
      <c r="AD33" s="140"/>
      <c r="AE33" s="140"/>
      <c r="AF33" s="140"/>
      <c r="AG33" s="140"/>
      <c r="AH33" s="140"/>
      <c r="AI33" s="140"/>
      <c r="AJ33" s="140"/>
      <c r="AK33" s="140"/>
      <c r="AL33" s="140"/>
      <c r="AM33" s="140"/>
      <c r="AN33" s="140"/>
      <c r="AO33" s="140"/>
      <c r="AP33" s="140"/>
      <c r="AQ33" s="140"/>
      <c r="AR33" s="140"/>
      <c r="AS33" s="140"/>
      <c r="AT33" s="140"/>
    </row>
    <row r="34" spans="1:46" ht="114.75">
      <c r="A34" s="71"/>
      <c r="B34" s="228">
        <v>25399</v>
      </c>
      <c r="C34" s="67" t="s">
        <v>36</v>
      </c>
      <c r="D34" s="68" t="s">
        <v>239</v>
      </c>
      <c r="E34" s="219" t="s">
        <v>28</v>
      </c>
      <c r="F34" s="151">
        <v>1</v>
      </c>
      <c r="G34" s="260">
        <v>3235.02</v>
      </c>
      <c r="H34" s="70">
        <f>ROUND((G34*$G$72),2)</f>
        <v>3235.02</v>
      </c>
      <c r="I34" s="70">
        <f t="shared" si="8"/>
        <v>4175.4399999999996</v>
      </c>
      <c r="J34" s="127">
        <f t="shared" ref="J34" si="10">F34*I34</f>
        <v>4175.4399999999996</v>
      </c>
      <c r="K34" s="128">
        <f>J34/$J$62</f>
        <v>1.2279999999999999E-2</v>
      </c>
      <c r="L34" s="131"/>
      <c r="M34" s="132"/>
      <c r="N34" s="133"/>
      <c r="O34" s="133"/>
      <c r="P34" s="133"/>
      <c r="Q34" s="125"/>
      <c r="R34" s="125"/>
      <c r="S34" s="125"/>
      <c r="T34" s="125"/>
      <c r="U34" s="125"/>
      <c r="V34" s="125"/>
      <c r="W34" s="125"/>
      <c r="X34" s="125"/>
      <c r="Y34" s="125"/>
      <c r="Z34" s="125"/>
      <c r="AA34" s="125"/>
      <c r="AB34" s="125"/>
      <c r="AC34" s="125"/>
      <c r="AD34" s="140"/>
      <c r="AE34" s="140"/>
      <c r="AF34" s="140"/>
      <c r="AG34" s="140"/>
      <c r="AH34" s="140"/>
      <c r="AI34" s="140"/>
      <c r="AJ34" s="140"/>
      <c r="AK34" s="140"/>
      <c r="AL34" s="140"/>
      <c r="AM34" s="140"/>
      <c r="AN34" s="140"/>
      <c r="AO34" s="140"/>
      <c r="AP34" s="140"/>
      <c r="AQ34" s="140"/>
      <c r="AR34" s="140"/>
      <c r="AS34" s="140"/>
      <c r="AT34" s="140"/>
    </row>
    <row r="35" spans="1:46" ht="229.5">
      <c r="A35" s="71"/>
      <c r="B35" s="228" t="s">
        <v>34</v>
      </c>
      <c r="C35" s="67" t="s">
        <v>37</v>
      </c>
      <c r="D35" s="78" t="s">
        <v>230</v>
      </c>
      <c r="E35" s="218" t="s">
        <v>21</v>
      </c>
      <c r="F35" s="75">
        <f>((2*(15*4.5))+(2*((8*4.5)+(14*3))))</f>
        <v>291</v>
      </c>
      <c r="G35" s="208">
        <v>190.15</v>
      </c>
      <c r="H35" s="70">
        <f>ROUND((G35*$G$72),2)</f>
        <v>190.15</v>
      </c>
      <c r="I35" s="70">
        <f t="shared" si="8"/>
        <v>245.43</v>
      </c>
      <c r="J35" s="127">
        <f>F35*I35</f>
        <v>71420.13</v>
      </c>
      <c r="K35" s="128">
        <f>J35/$J$62</f>
        <v>0.20999000000000001</v>
      </c>
      <c r="L35" s="131"/>
      <c r="M35" s="132"/>
      <c r="N35" s="133"/>
      <c r="O35" s="133"/>
      <c r="P35" s="133"/>
      <c r="Q35" s="125"/>
      <c r="R35" s="125"/>
      <c r="S35" s="125"/>
      <c r="T35" s="125"/>
      <c r="U35" s="125"/>
      <c r="V35" s="125"/>
      <c r="W35" s="125"/>
      <c r="X35" s="125"/>
      <c r="Y35" s="125"/>
      <c r="Z35" s="125"/>
      <c r="AA35" s="125"/>
      <c r="AB35" s="125"/>
      <c r="AC35" s="125"/>
      <c r="AD35" s="140"/>
      <c r="AE35" s="140"/>
      <c r="AF35" s="140"/>
      <c r="AG35" s="140"/>
      <c r="AH35" s="140"/>
      <c r="AI35" s="140"/>
      <c r="AJ35" s="140"/>
      <c r="AK35" s="140"/>
      <c r="AL35" s="140"/>
      <c r="AM35" s="140"/>
      <c r="AN35" s="140"/>
      <c r="AO35" s="140"/>
      <c r="AP35" s="140"/>
      <c r="AQ35" s="140"/>
      <c r="AR35" s="140"/>
      <c r="AS35" s="140"/>
      <c r="AT35" s="140"/>
    </row>
    <row r="36" spans="1:46">
      <c r="A36" s="71"/>
      <c r="B36" s="386" t="s">
        <v>38</v>
      </c>
      <c r="C36" s="387"/>
      <c r="D36" s="387"/>
      <c r="E36" s="387"/>
      <c r="F36" s="387"/>
      <c r="G36" s="387"/>
      <c r="H36" s="387"/>
      <c r="I36" s="388"/>
      <c r="J36" s="135">
        <f>SUM(J33:J35)</f>
        <v>75791.759999999995</v>
      </c>
      <c r="K36" s="128">
        <f>J36/$J$62</f>
        <v>0.22284999999999999</v>
      </c>
      <c r="L36" s="131"/>
      <c r="M36" s="132"/>
      <c r="N36" s="133"/>
      <c r="O36" s="133"/>
      <c r="P36" s="133"/>
      <c r="Q36" s="125"/>
      <c r="R36" s="125"/>
      <c r="S36" s="125"/>
      <c r="T36" s="125"/>
      <c r="U36" s="125"/>
      <c r="V36" s="125"/>
      <c r="W36" s="125"/>
      <c r="X36" s="125"/>
      <c r="Y36" s="125"/>
      <c r="Z36" s="125"/>
      <c r="AA36" s="125"/>
      <c r="AB36" s="125"/>
      <c r="AC36" s="125"/>
      <c r="AD36" s="140"/>
      <c r="AE36" s="140"/>
      <c r="AF36" s="140"/>
      <c r="AG36" s="140"/>
      <c r="AH36" s="140"/>
      <c r="AI36" s="140"/>
      <c r="AJ36" s="140"/>
      <c r="AK36" s="140"/>
      <c r="AL36" s="140"/>
      <c r="AM36" s="140"/>
      <c r="AN36" s="140"/>
      <c r="AO36" s="140"/>
      <c r="AP36" s="140"/>
      <c r="AQ36" s="140"/>
      <c r="AR36" s="140"/>
      <c r="AS36" s="140"/>
      <c r="AT36" s="140"/>
    </row>
    <row r="37" spans="1:46" ht="13.5" thickBot="1">
      <c r="A37" s="72"/>
      <c r="B37" s="392" t="s">
        <v>39</v>
      </c>
      <c r="C37" s="393"/>
      <c r="D37" s="393"/>
      <c r="E37" s="393"/>
      <c r="F37" s="393"/>
      <c r="G37" s="393"/>
      <c r="H37" s="393"/>
      <c r="I37" s="394"/>
      <c r="J37" s="129">
        <f>SUM(J31,J36)</f>
        <v>94678.13</v>
      </c>
      <c r="K37" s="130">
        <f>J37/$J$62</f>
        <v>0.27838000000000002</v>
      </c>
      <c r="L37" s="131"/>
      <c r="M37" s="132"/>
      <c r="N37" s="133"/>
      <c r="O37" s="133"/>
      <c r="P37" s="133"/>
      <c r="Q37" s="125"/>
      <c r="R37" s="125"/>
      <c r="S37" s="125"/>
      <c r="T37" s="125"/>
      <c r="U37" s="125"/>
      <c r="V37" s="125"/>
      <c r="W37" s="125"/>
      <c r="X37" s="125"/>
      <c r="Y37" s="125"/>
      <c r="Z37" s="125"/>
      <c r="AA37" s="125"/>
      <c r="AB37" s="125"/>
      <c r="AC37" s="125"/>
      <c r="AD37" s="140"/>
      <c r="AE37" s="140"/>
      <c r="AF37" s="140"/>
      <c r="AG37" s="140"/>
      <c r="AH37" s="140"/>
      <c r="AI37" s="140"/>
      <c r="AJ37" s="140"/>
      <c r="AK37" s="140"/>
      <c r="AL37" s="140"/>
      <c r="AM37" s="140"/>
      <c r="AN37" s="140"/>
      <c r="AO37" s="140"/>
      <c r="AP37" s="140"/>
      <c r="AQ37" s="140"/>
      <c r="AR37" s="140"/>
      <c r="AS37" s="140"/>
      <c r="AT37" s="140"/>
    </row>
    <row r="38" spans="1:46" ht="13.5" thickBot="1">
      <c r="A38" s="71"/>
      <c r="B38" s="66"/>
      <c r="C38" s="65" t="s">
        <v>40</v>
      </c>
      <c r="D38" s="401" t="s">
        <v>92</v>
      </c>
      <c r="E38" s="402"/>
      <c r="F38" s="402"/>
      <c r="G38" s="402"/>
      <c r="H38" s="402"/>
      <c r="I38" s="402"/>
      <c r="J38" s="403"/>
      <c r="K38" s="229"/>
      <c r="L38" s="126"/>
      <c r="M38" s="132"/>
      <c r="N38" s="133"/>
      <c r="O38" s="133"/>
      <c r="P38" s="133"/>
      <c r="Q38" s="125"/>
      <c r="R38" s="125"/>
      <c r="S38" s="125"/>
      <c r="T38" s="125"/>
      <c r="U38" s="125"/>
      <c r="V38" s="125"/>
      <c r="W38" s="125"/>
      <c r="X38" s="125"/>
      <c r="Y38" s="125"/>
      <c r="Z38" s="125"/>
      <c r="AA38" s="125"/>
      <c r="AB38" s="125"/>
      <c r="AC38" s="125"/>
      <c r="AD38" s="140"/>
      <c r="AE38" s="140"/>
      <c r="AF38" s="140"/>
      <c r="AG38" s="140"/>
      <c r="AH38" s="140"/>
      <c r="AI38" s="140"/>
      <c r="AJ38" s="140"/>
      <c r="AK38" s="140"/>
      <c r="AL38" s="140"/>
      <c r="AM38" s="140"/>
      <c r="AN38" s="140"/>
      <c r="AO38" s="140"/>
      <c r="AP38" s="140"/>
      <c r="AQ38" s="140"/>
      <c r="AR38" s="140"/>
      <c r="AS38" s="140"/>
      <c r="AT38" s="140"/>
    </row>
    <row r="39" spans="1:46">
      <c r="A39" s="71"/>
      <c r="B39" s="226"/>
      <c r="C39" s="268" t="s">
        <v>160</v>
      </c>
      <c r="D39" s="398" t="s">
        <v>174</v>
      </c>
      <c r="E39" s="399"/>
      <c r="F39" s="399"/>
      <c r="G39" s="399"/>
      <c r="H39" s="399"/>
      <c r="I39" s="399"/>
      <c r="J39" s="400"/>
      <c r="K39" s="229"/>
      <c r="L39" s="126"/>
      <c r="M39" s="132"/>
      <c r="N39" s="133"/>
      <c r="O39" s="133"/>
      <c r="P39" s="133"/>
      <c r="Q39" s="125"/>
      <c r="R39" s="125"/>
      <c r="S39" s="125"/>
      <c r="T39" s="125"/>
      <c r="U39" s="125"/>
      <c r="V39" s="125"/>
      <c r="W39" s="125"/>
      <c r="X39" s="125"/>
      <c r="Y39" s="125"/>
      <c r="Z39" s="125"/>
      <c r="AA39" s="125"/>
      <c r="AB39" s="125"/>
      <c r="AC39" s="125"/>
      <c r="AD39" s="140"/>
      <c r="AE39" s="140"/>
      <c r="AF39" s="140"/>
      <c r="AG39" s="140"/>
      <c r="AH39" s="140"/>
      <c r="AI39" s="140"/>
      <c r="AJ39" s="140"/>
      <c r="AK39" s="140"/>
      <c r="AL39" s="140"/>
      <c r="AM39" s="140"/>
      <c r="AN39" s="140"/>
      <c r="AO39" s="140"/>
      <c r="AP39" s="140"/>
      <c r="AQ39" s="140"/>
      <c r="AR39" s="140"/>
      <c r="AS39" s="140"/>
      <c r="AT39" s="140"/>
    </row>
    <row r="40" spans="1:46" s="34" customFormat="1" ht="216.75">
      <c r="A40" s="369"/>
      <c r="B40" s="358" t="s">
        <v>34</v>
      </c>
      <c r="C40" s="227" t="s">
        <v>195</v>
      </c>
      <c r="D40" s="359" t="s">
        <v>216</v>
      </c>
      <c r="E40" s="370" t="s">
        <v>27</v>
      </c>
      <c r="F40" s="371">
        <f>(86*(0.35*0.15))-((1.6*(0.15*0.15))*2)</f>
        <v>4.4400000000000004</v>
      </c>
      <c r="G40" s="360">
        <v>1916.67</v>
      </c>
      <c r="H40" s="360">
        <f>ROUND((G40*$G$72),2)</f>
        <v>1916.67</v>
      </c>
      <c r="I40" s="360">
        <f>H40*1.2907</f>
        <v>2473.85</v>
      </c>
      <c r="J40" s="361">
        <f>F40*I40</f>
        <v>10983.89</v>
      </c>
      <c r="K40" s="362">
        <f t="shared" ref="K40:K45" si="11">J40/$J$62</f>
        <v>3.2300000000000002E-2</v>
      </c>
      <c r="L40" s="363"/>
      <c r="M40" s="372"/>
      <c r="O40" s="373"/>
      <c r="P40" s="373"/>
      <c r="Q40" s="364"/>
      <c r="R40" s="364"/>
      <c r="S40" s="364"/>
      <c r="T40" s="364"/>
      <c r="U40" s="364"/>
      <c r="V40" s="364"/>
      <c r="W40" s="364"/>
      <c r="X40" s="364"/>
      <c r="Y40" s="364"/>
      <c r="Z40" s="364"/>
      <c r="AA40" s="364"/>
      <c r="AB40" s="364"/>
      <c r="AC40" s="364"/>
      <c r="AD40" s="366"/>
      <c r="AE40" s="366"/>
      <c r="AF40" s="366"/>
      <c r="AG40" s="366"/>
      <c r="AH40" s="366"/>
      <c r="AI40" s="366"/>
      <c r="AJ40" s="366"/>
      <c r="AK40" s="366"/>
      <c r="AL40" s="366"/>
      <c r="AM40" s="366"/>
      <c r="AN40" s="366"/>
      <c r="AO40" s="366"/>
      <c r="AP40" s="366"/>
      <c r="AQ40" s="366"/>
      <c r="AR40" s="366"/>
      <c r="AS40" s="366"/>
      <c r="AT40" s="366"/>
    </row>
    <row r="41" spans="1:46" s="34" customFormat="1" ht="63.75">
      <c r="A41" s="369"/>
      <c r="B41" s="358" t="s">
        <v>193</v>
      </c>
      <c r="C41" s="227" t="s">
        <v>93</v>
      </c>
      <c r="D41" s="374" t="s">
        <v>223</v>
      </c>
      <c r="E41" s="143" t="s">
        <v>21</v>
      </c>
      <c r="F41" s="371">
        <v>420</v>
      </c>
      <c r="G41" s="375">
        <v>69.3</v>
      </c>
      <c r="H41" s="360">
        <f>ROUND((G41*$G$72),2)</f>
        <v>69.3</v>
      </c>
      <c r="I41" s="360">
        <f t="shared" ref="I41:I42" si="12">H41*1.2907</f>
        <v>89.45</v>
      </c>
      <c r="J41" s="361">
        <f t="shared" ref="J41:J42" si="13">F41*I41</f>
        <v>37569</v>
      </c>
      <c r="K41" s="362">
        <f t="shared" si="11"/>
        <v>0.11046</v>
      </c>
      <c r="L41" s="363"/>
      <c r="N41" s="373"/>
      <c r="O41" s="373"/>
      <c r="P41" s="373"/>
      <c r="Q41" s="364"/>
      <c r="R41" s="364"/>
      <c r="S41" s="364"/>
      <c r="T41" s="364"/>
      <c r="U41" s="364"/>
      <c r="V41" s="364"/>
      <c r="W41" s="364"/>
      <c r="X41" s="364"/>
      <c r="Y41" s="364"/>
      <c r="Z41" s="364"/>
      <c r="AA41" s="364"/>
      <c r="AB41" s="364"/>
      <c r="AC41" s="364"/>
      <c r="AD41" s="366"/>
      <c r="AE41" s="366"/>
      <c r="AF41" s="366"/>
      <c r="AG41" s="366"/>
      <c r="AH41" s="366"/>
      <c r="AI41" s="366"/>
      <c r="AJ41" s="366"/>
      <c r="AK41" s="366"/>
      <c r="AL41" s="366"/>
      <c r="AM41" s="366"/>
      <c r="AN41" s="366"/>
      <c r="AO41" s="366"/>
      <c r="AP41" s="366"/>
      <c r="AQ41" s="366"/>
      <c r="AR41" s="366"/>
      <c r="AS41" s="366"/>
      <c r="AT41" s="366"/>
    </row>
    <row r="42" spans="1:46" s="1" customFormat="1" ht="79.5" customHeight="1">
      <c r="A42" s="72"/>
      <c r="B42" s="228">
        <v>21141</v>
      </c>
      <c r="C42" s="227" t="s">
        <v>94</v>
      </c>
      <c r="D42" s="78" t="s">
        <v>201</v>
      </c>
      <c r="E42" s="69" t="s">
        <v>21</v>
      </c>
      <c r="F42" s="151">
        <v>420</v>
      </c>
      <c r="G42" s="70">
        <v>19.829999999999998</v>
      </c>
      <c r="H42" s="70">
        <f>ROUND((G42*$G$72),2)</f>
        <v>19.829999999999998</v>
      </c>
      <c r="I42" s="70">
        <f t="shared" si="12"/>
        <v>25.59</v>
      </c>
      <c r="J42" s="127">
        <f t="shared" si="13"/>
        <v>10747.8</v>
      </c>
      <c r="K42" s="128">
        <f t="shared" si="11"/>
        <v>3.1600000000000003E-2</v>
      </c>
      <c r="L42" s="132"/>
      <c r="N42" s="133"/>
      <c r="O42" s="133"/>
      <c r="P42" s="133"/>
      <c r="Q42" s="125"/>
      <c r="R42" s="125"/>
      <c r="S42" s="125"/>
      <c r="T42" s="125"/>
      <c r="U42" s="125"/>
      <c r="V42" s="125"/>
      <c r="W42" s="125"/>
      <c r="X42" s="125"/>
      <c r="Y42" s="125"/>
      <c r="Z42" s="125"/>
      <c r="AA42" s="125"/>
      <c r="AB42" s="125"/>
      <c r="AC42" s="125"/>
      <c r="AD42" s="140"/>
      <c r="AE42" s="140"/>
      <c r="AF42" s="140"/>
      <c r="AG42" s="140"/>
      <c r="AH42" s="140"/>
      <c r="AI42" s="140"/>
      <c r="AJ42" s="140"/>
      <c r="AK42" s="140"/>
      <c r="AL42" s="140"/>
      <c r="AM42" s="140"/>
      <c r="AN42" s="140"/>
      <c r="AO42" s="140"/>
      <c r="AP42" s="140"/>
      <c r="AQ42" s="140"/>
      <c r="AR42" s="140"/>
      <c r="AS42" s="140"/>
      <c r="AT42" s="140"/>
    </row>
    <row r="43" spans="1:46" s="1" customFormat="1" ht="242.25">
      <c r="A43" s="72"/>
      <c r="B43" s="228" t="s">
        <v>34</v>
      </c>
      <c r="C43" s="227" t="s">
        <v>235</v>
      </c>
      <c r="D43" s="68" t="s">
        <v>234</v>
      </c>
      <c r="E43" s="291" t="s">
        <v>27</v>
      </c>
      <c r="F43" s="151">
        <f>(0.4*1.4*1.1)</f>
        <v>0.62</v>
      </c>
      <c r="G43" s="70">
        <v>1916.67</v>
      </c>
      <c r="H43" s="70">
        <f>ROUND((G43*$G$72),2)</f>
        <v>1916.67</v>
      </c>
      <c r="I43" s="70">
        <f>H43*1.2907</f>
        <v>2473.85</v>
      </c>
      <c r="J43" s="127">
        <f>F43*I43</f>
        <v>1533.79</v>
      </c>
      <c r="K43" s="128">
        <f t="shared" si="11"/>
        <v>4.5100000000000001E-3</v>
      </c>
      <c r="L43" s="126"/>
      <c r="M43" s="132"/>
      <c r="N43" s="133"/>
      <c r="O43" s="133"/>
      <c r="P43" s="133"/>
      <c r="Q43" s="125"/>
      <c r="R43" s="125"/>
      <c r="S43" s="125"/>
      <c r="T43" s="125"/>
      <c r="U43" s="125"/>
      <c r="V43" s="125"/>
      <c r="W43" s="125"/>
      <c r="X43" s="125"/>
      <c r="Y43" s="125"/>
      <c r="Z43" s="125"/>
      <c r="AA43" s="125"/>
      <c r="AB43" s="125"/>
      <c r="AC43" s="125"/>
      <c r="AD43" s="140"/>
      <c r="AE43" s="140"/>
      <c r="AF43" s="140"/>
      <c r="AG43" s="140"/>
      <c r="AH43" s="140"/>
      <c r="AI43" s="140"/>
      <c r="AJ43" s="140"/>
      <c r="AK43" s="140"/>
      <c r="AL43" s="140"/>
      <c r="AM43" s="140"/>
      <c r="AN43" s="140"/>
      <c r="AO43" s="140"/>
      <c r="AP43" s="140"/>
      <c r="AQ43" s="140"/>
      <c r="AR43" s="140"/>
      <c r="AS43" s="140"/>
      <c r="AT43" s="140"/>
    </row>
    <row r="44" spans="1:46" ht="38.25">
      <c r="A44" s="72"/>
      <c r="B44" s="228" t="s">
        <v>34</v>
      </c>
      <c r="C44" s="227" t="s">
        <v>224</v>
      </c>
      <c r="D44" s="78" t="s">
        <v>194</v>
      </c>
      <c r="E44" s="143" t="s">
        <v>21</v>
      </c>
      <c r="F44" s="75">
        <v>420</v>
      </c>
      <c r="G44" s="209">
        <v>9.39</v>
      </c>
      <c r="H44" s="70">
        <f>ROUND((G44*$G$72),2)</f>
        <v>9.39</v>
      </c>
      <c r="I44" s="70">
        <f>H44*1.2907</f>
        <v>12.12</v>
      </c>
      <c r="J44" s="127">
        <f>F44*I44</f>
        <v>5090.3999999999996</v>
      </c>
      <c r="K44" s="128">
        <f t="shared" si="11"/>
        <v>1.4970000000000001E-2</v>
      </c>
      <c r="L44" s="292"/>
      <c r="M44" s="132"/>
      <c r="N44" s="133"/>
      <c r="O44" s="133"/>
      <c r="P44" s="133"/>
      <c r="Q44" s="125"/>
      <c r="R44" s="125"/>
      <c r="S44" s="125"/>
      <c r="T44" s="125"/>
      <c r="U44" s="125"/>
      <c r="V44" s="125"/>
      <c r="W44" s="125"/>
      <c r="X44" s="125"/>
      <c r="Y44" s="125"/>
      <c r="Z44" s="125"/>
      <c r="AA44" s="125"/>
      <c r="AB44" s="125"/>
      <c r="AC44" s="125"/>
      <c r="AD44" s="140"/>
      <c r="AE44" s="140"/>
      <c r="AF44" s="140"/>
      <c r="AG44" s="140"/>
      <c r="AH44" s="140"/>
      <c r="AI44" s="140"/>
      <c r="AJ44" s="140"/>
      <c r="AK44" s="140"/>
      <c r="AL44" s="140"/>
      <c r="AM44" s="140"/>
      <c r="AN44" s="140"/>
      <c r="AO44" s="140"/>
      <c r="AP44" s="140"/>
      <c r="AQ44" s="140"/>
      <c r="AR44" s="140"/>
      <c r="AS44" s="140"/>
      <c r="AT44" s="140"/>
    </row>
    <row r="45" spans="1:46">
      <c r="A45" s="72"/>
      <c r="B45" s="386" t="s">
        <v>163</v>
      </c>
      <c r="C45" s="387"/>
      <c r="D45" s="387"/>
      <c r="E45" s="387"/>
      <c r="F45" s="387"/>
      <c r="G45" s="387"/>
      <c r="H45" s="387"/>
      <c r="I45" s="388"/>
      <c r="J45" s="135">
        <f>SUM(J40:J44)</f>
        <v>65924.88</v>
      </c>
      <c r="K45" s="128">
        <f t="shared" si="11"/>
        <v>0.19383</v>
      </c>
      <c r="L45" s="131"/>
      <c r="M45" s="132"/>
      <c r="N45" s="133"/>
      <c r="O45" s="133"/>
      <c r="P45" s="133"/>
      <c r="Q45" s="125"/>
      <c r="R45" s="125"/>
      <c r="S45" s="125"/>
      <c r="T45" s="125"/>
      <c r="U45" s="125"/>
      <c r="V45" s="125"/>
      <c r="W45" s="125"/>
      <c r="X45" s="125"/>
      <c r="Y45" s="125"/>
      <c r="Z45" s="125"/>
      <c r="AA45" s="125"/>
      <c r="AB45" s="125"/>
      <c r="AC45" s="125"/>
      <c r="AD45" s="140"/>
      <c r="AE45" s="140"/>
      <c r="AF45" s="140"/>
      <c r="AG45" s="140"/>
      <c r="AH45" s="140"/>
      <c r="AI45" s="140"/>
      <c r="AJ45" s="140"/>
      <c r="AK45" s="140"/>
      <c r="AL45" s="140"/>
      <c r="AM45" s="140"/>
      <c r="AN45" s="140"/>
      <c r="AO45" s="140"/>
      <c r="AP45" s="140"/>
      <c r="AQ45" s="140"/>
      <c r="AR45" s="140"/>
      <c r="AS45" s="140"/>
      <c r="AT45" s="140"/>
    </row>
    <row r="46" spans="1:46">
      <c r="A46" s="72"/>
      <c r="B46" s="66"/>
      <c r="C46" s="77" t="s">
        <v>41</v>
      </c>
      <c r="D46" s="395" t="s">
        <v>90</v>
      </c>
      <c r="E46" s="396"/>
      <c r="F46" s="396"/>
      <c r="G46" s="396"/>
      <c r="H46" s="396"/>
      <c r="I46" s="396"/>
      <c r="J46" s="397"/>
      <c r="K46" s="128"/>
      <c r="L46" s="131"/>
      <c r="M46" s="132"/>
      <c r="N46" s="133"/>
      <c r="O46" s="133"/>
      <c r="P46" s="133"/>
      <c r="Q46" s="125"/>
      <c r="R46" s="125"/>
      <c r="S46" s="125"/>
      <c r="T46" s="125"/>
      <c r="U46" s="125"/>
      <c r="V46" s="125"/>
      <c r="W46" s="125"/>
      <c r="X46" s="125"/>
      <c r="Y46" s="125"/>
      <c r="Z46" s="125"/>
      <c r="AA46" s="125"/>
      <c r="AB46" s="125"/>
      <c r="AC46" s="125"/>
      <c r="AD46" s="140"/>
      <c r="AE46" s="140"/>
      <c r="AF46" s="140"/>
      <c r="AG46" s="140"/>
      <c r="AH46" s="140"/>
      <c r="AI46" s="140"/>
      <c r="AJ46" s="140"/>
      <c r="AK46" s="140"/>
      <c r="AL46" s="140"/>
      <c r="AM46" s="140"/>
      <c r="AN46" s="140"/>
      <c r="AO46" s="140"/>
      <c r="AP46" s="140"/>
      <c r="AQ46" s="140"/>
      <c r="AR46" s="140"/>
      <c r="AS46" s="140"/>
      <c r="AT46" s="140"/>
    </row>
    <row r="47" spans="1:46" ht="229.5">
      <c r="A47" s="72"/>
      <c r="B47" s="228" t="s">
        <v>43</v>
      </c>
      <c r="C47" s="67" t="s">
        <v>159</v>
      </c>
      <c r="D47" s="149" t="s">
        <v>228</v>
      </c>
      <c r="E47" s="220" t="s">
        <v>28</v>
      </c>
      <c r="F47" s="351">
        <v>2</v>
      </c>
      <c r="G47" s="353">
        <v>8800</v>
      </c>
      <c r="H47" s="352">
        <f>ROUND((G47*$G$72),2)</f>
        <v>8800</v>
      </c>
      <c r="I47" s="70">
        <f>H47*1.2907</f>
        <v>11358.16</v>
      </c>
      <c r="J47" s="127">
        <f>F47*I47</f>
        <v>22716.32</v>
      </c>
      <c r="K47" s="128">
        <f>J47/$J$62</f>
        <v>6.6790000000000002E-2</v>
      </c>
      <c r="L47" s="131"/>
      <c r="M47" s="132"/>
      <c r="N47" s="133"/>
      <c r="O47" s="133"/>
      <c r="P47" s="133"/>
      <c r="Q47" s="125"/>
      <c r="R47" s="125"/>
      <c r="S47" s="125"/>
      <c r="T47" s="125"/>
      <c r="U47" s="125"/>
      <c r="V47" s="125"/>
      <c r="W47" s="125"/>
      <c r="X47" s="125"/>
      <c r="Y47" s="125"/>
      <c r="Z47" s="125"/>
      <c r="AA47" s="125"/>
      <c r="AB47" s="125"/>
      <c r="AC47" s="125"/>
      <c r="AD47" s="140"/>
      <c r="AE47" s="140"/>
      <c r="AF47" s="140"/>
      <c r="AG47" s="140"/>
      <c r="AH47" s="140"/>
      <c r="AI47" s="140"/>
      <c r="AJ47" s="140"/>
      <c r="AK47" s="140"/>
      <c r="AL47" s="140"/>
      <c r="AM47" s="140"/>
      <c r="AN47" s="140"/>
      <c r="AO47" s="140"/>
      <c r="AP47" s="140"/>
      <c r="AQ47" s="140"/>
      <c r="AR47" s="140"/>
      <c r="AS47" s="140"/>
      <c r="AT47" s="140"/>
    </row>
    <row r="48" spans="1:46" ht="229.5">
      <c r="A48" s="72"/>
      <c r="B48" s="228" t="s">
        <v>34</v>
      </c>
      <c r="C48" s="67" t="s">
        <v>236</v>
      </c>
      <c r="D48" s="78" t="s">
        <v>229</v>
      </c>
      <c r="E48" s="221" t="s">
        <v>21</v>
      </c>
      <c r="F48" s="75">
        <f>((2*(15*4.5))+(2*((8*4.5)+(20*3))))</f>
        <v>327</v>
      </c>
      <c r="G48" s="208">
        <v>190.15</v>
      </c>
      <c r="H48" s="70">
        <f>ROUND((G48*$G$72),2)</f>
        <v>190.15</v>
      </c>
      <c r="I48" s="70">
        <f t="shared" ref="I48" si="14">H48*1.2907</f>
        <v>245.43</v>
      </c>
      <c r="J48" s="127">
        <f>F48*I48</f>
        <v>80255.61</v>
      </c>
      <c r="K48" s="128">
        <f>J48/$J$62</f>
        <v>0.23597000000000001</v>
      </c>
      <c r="L48" s="131"/>
      <c r="M48" s="132"/>
      <c r="N48" s="133"/>
      <c r="O48" s="133"/>
      <c r="P48" s="133"/>
      <c r="Q48" s="125"/>
      <c r="R48" s="125"/>
      <c r="S48" s="125"/>
      <c r="T48" s="125"/>
      <c r="U48" s="125"/>
      <c r="V48" s="125"/>
      <c r="W48" s="125"/>
      <c r="X48" s="125"/>
      <c r="Y48" s="125"/>
      <c r="Z48" s="125"/>
      <c r="AA48" s="125"/>
      <c r="AB48" s="125"/>
      <c r="AC48" s="125"/>
      <c r="AD48" s="140"/>
      <c r="AE48" s="140"/>
      <c r="AF48" s="140"/>
      <c r="AG48" s="140"/>
      <c r="AH48" s="140"/>
      <c r="AI48" s="140"/>
      <c r="AJ48" s="140"/>
      <c r="AK48" s="140"/>
      <c r="AL48" s="140"/>
      <c r="AM48" s="140"/>
      <c r="AN48" s="140"/>
      <c r="AO48" s="140"/>
      <c r="AP48" s="140"/>
      <c r="AQ48" s="140"/>
      <c r="AR48" s="140"/>
      <c r="AS48" s="140"/>
      <c r="AT48" s="140"/>
    </row>
    <row r="49" spans="1:46">
      <c r="A49" s="72"/>
      <c r="B49" s="386" t="s">
        <v>161</v>
      </c>
      <c r="C49" s="387"/>
      <c r="D49" s="387"/>
      <c r="E49" s="387"/>
      <c r="F49" s="387"/>
      <c r="G49" s="387"/>
      <c r="H49" s="387"/>
      <c r="I49" s="388"/>
      <c r="J49" s="135">
        <f>SUM(J47:J48)</f>
        <v>102971.93</v>
      </c>
      <c r="K49" s="128">
        <f>J49/$J$62</f>
        <v>0.30275999999999997</v>
      </c>
      <c r="L49" s="131"/>
      <c r="M49" s="132"/>
      <c r="N49" s="133"/>
      <c r="O49" s="133"/>
      <c r="P49" s="133"/>
      <c r="Q49" s="125"/>
      <c r="R49" s="125"/>
      <c r="S49" s="125"/>
      <c r="T49" s="125"/>
      <c r="U49" s="125"/>
      <c r="V49" s="125"/>
      <c r="W49" s="125"/>
      <c r="X49" s="125"/>
      <c r="Y49" s="125"/>
      <c r="Z49" s="125"/>
      <c r="AA49" s="125"/>
      <c r="AB49" s="125"/>
      <c r="AC49" s="125"/>
      <c r="AD49" s="140"/>
      <c r="AE49" s="140"/>
      <c r="AF49" s="140"/>
      <c r="AG49" s="140"/>
      <c r="AH49" s="140"/>
      <c r="AI49" s="140"/>
      <c r="AJ49" s="140"/>
      <c r="AK49" s="140"/>
      <c r="AL49" s="140"/>
      <c r="AM49" s="140"/>
      <c r="AN49" s="140"/>
      <c r="AO49" s="140"/>
      <c r="AP49" s="140"/>
      <c r="AQ49" s="140"/>
      <c r="AR49" s="140"/>
      <c r="AS49" s="140"/>
      <c r="AT49" s="140"/>
    </row>
    <row r="50" spans="1:46" ht="13.5" thickBot="1">
      <c r="A50" s="72"/>
      <c r="B50" s="392" t="s">
        <v>162</v>
      </c>
      <c r="C50" s="393"/>
      <c r="D50" s="393"/>
      <c r="E50" s="393"/>
      <c r="F50" s="393"/>
      <c r="G50" s="393"/>
      <c r="H50" s="393"/>
      <c r="I50" s="394"/>
      <c r="J50" s="129">
        <f>SUM(J45,J49)</f>
        <v>168896.81</v>
      </c>
      <c r="K50" s="130">
        <f>J50/$J$62</f>
        <v>0.49659999999999999</v>
      </c>
      <c r="L50" s="131"/>
      <c r="M50" s="132"/>
      <c r="N50" s="133"/>
      <c r="O50" s="133"/>
      <c r="P50" s="133"/>
      <c r="Q50" s="125"/>
      <c r="R50" s="125"/>
      <c r="S50" s="125"/>
      <c r="T50" s="125"/>
      <c r="U50" s="125"/>
      <c r="V50" s="125"/>
      <c r="W50" s="125"/>
      <c r="X50" s="125"/>
      <c r="Y50" s="125"/>
      <c r="Z50" s="125"/>
      <c r="AA50" s="125"/>
      <c r="AB50" s="125"/>
      <c r="AC50" s="125"/>
      <c r="AD50" s="140"/>
      <c r="AE50" s="140"/>
      <c r="AF50" s="140"/>
      <c r="AG50" s="140"/>
      <c r="AH50" s="140"/>
      <c r="AI50" s="140"/>
      <c r="AJ50" s="140"/>
      <c r="AK50" s="140"/>
      <c r="AL50" s="140"/>
      <c r="AM50" s="140"/>
      <c r="AN50" s="140"/>
      <c r="AO50" s="140"/>
      <c r="AP50" s="140"/>
      <c r="AQ50" s="140"/>
      <c r="AR50" s="140"/>
      <c r="AS50" s="140"/>
      <c r="AT50" s="140"/>
    </row>
    <row r="51" spans="1:46" ht="13.5" thickBot="1">
      <c r="A51" s="71"/>
      <c r="B51" s="225"/>
      <c r="C51" s="65" t="s">
        <v>42</v>
      </c>
      <c r="D51" s="401" t="s">
        <v>46</v>
      </c>
      <c r="E51" s="402"/>
      <c r="F51" s="402"/>
      <c r="G51" s="402"/>
      <c r="H51" s="402"/>
      <c r="I51" s="402"/>
      <c r="J51" s="403"/>
      <c r="K51" s="123"/>
      <c r="L51" s="131"/>
      <c r="M51" s="293"/>
      <c r="N51" s="133"/>
      <c r="O51" s="133"/>
      <c r="P51" s="133"/>
      <c r="Q51" s="125"/>
      <c r="R51" s="125"/>
      <c r="S51" s="125"/>
      <c r="T51" s="125"/>
      <c r="U51" s="125"/>
      <c r="V51" s="125"/>
      <c r="W51" s="125"/>
      <c r="X51" s="125"/>
      <c r="Y51" s="125"/>
      <c r="Z51" s="125"/>
      <c r="AA51" s="125"/>
      <c r="AB51" s="125"/>
      <c r="AC51" s="125"/>
      <c r="AD51" s="140"/>
      <c r="AE51" s="140"/>
      <c r="AF51" s="140"/>
      <c r="AG51" s="140"/>
      <c r="AH51" s="140"/>
      <c r="AI51" s="140"/>
      <c r="AJ51" s="140"/>
      <c r="AK51" s="140"/>
      <c r="AL51" s="140"/>
      <c r="AM51" s="140"/>
      <c r="AN51" s="140"/>
      <c r="AO51" s="140"/>
      <c r="AP51" s="140"/>
      <c r="AQ51" s="140"/>
      <c r="AR51" s="140"/>
      <c r="AS51" s="140"/>
      <c r="AT51" s="140"/>
    </row>
    <row r="52" spans="1:46">
      <c r="A52" s="71"/>
      <c r="B52" s="66"/>
      <c r="C52" s="80" t="s">
        <v>152</v>
      </c>
      <c r="D52" s="398" t="s">
        <v>118</v>
      </c>
      <c r="E52" s="399"/>
      <c r="F52" s="399"/>
      <c r="G52" s="399"/>
      <c r="H52" s="399"/>
      <c r="I52" s="399"/>
      <c r="J52" s="400"/>
      <c r="K52" s="144"/>
      <c r="L52" s="131"/>
      <c r="M52" s="132"/>
      <c r="N52" s="133"/>
      <c r="O52" s="133"/>
      <c r="P52" s="133"/>
      <c r="Q52" s="125"/>
      <c r="R52" s="125"/>
      <c r="S52" s="125"/>
      <c r="T52" s="125"/>
      <c r="U52" s="125"/>
      <c r="V52" s="125"/>
      <c r="W52" s="125"/>
      <c r="X52" s="125"/>
      <c r="Y52" s="125"/>
      <c r="Z52" s="125"/>
      <c r="AA52" s="125"/>
      <c r="AB52" s="125"/>
      <c r="AC52" s="125"/>
      <c r="AD52" s="140"/>
      <c r="AE52" s="140"/>
      <c r="AF52" s="140"/>
      <c r="AG52" s="140"/>
      <c r="AH52" s="140"/>
      <c r="AI52" s="140"/>
      <c r="AJ52" s="140"/>
      <c r="AK52" s="140"/>
      <c r="AL52" s="140"/>
      <c r="AM52" s="140"/>
      <c r="AN52" s="140"/>
      <c r="AO52" s="140"/>
      <c r="AP52" s="140"/>
      <c r="AQ52" s="140"/>
      <c r="AR52" s="140"/>
      <c r="AS52" s="140"/>
      <c r="AT52" s="140"/>
    </row>
    <row r="53" spans="1:46" ht="38.25">
      <c r="A53" s="71"/>
      <c r="B53" s="228">
        <v>97667</v>
      </c>
      <c r="C53" s="67" t="s">
        <v>153</v>
      </c>
      <c r="D53" s="149" t="s">
        <v>157</v>
      </c>
      <c r="E53" s="218" t="s">
        <v>29</v>
      </c>
      <c r="F53" s="299">
        <f>((9*4)+(2*3)+15+17.6)+((6*8)+(2*3)+15)+(5.9*16)</f>
        <v>238</v>
      </c>
      <c r="G53" s="299">
        <v>9.1999999999999993</v>
      </c>
      <c r="H53" s="70">
        <f>ROUND((G53*$G$72),2)</f>
        <v>9.1999999999999993</v>
      </c>
      <c r="I53" s="70">
        <f t="shared" ref="I53:I57" si="15">H53*1.2907</f>
        <v>11.87</v>
      </c>
      <c r="J53" s="127">
        <f t="shared" ref="J53:J57" si="16">F53*I53</f>
        <v>2825.06</v>
      </c>
      <c r="K53" s="128">
        <f t="shared" ref="K53:K59" si="17">J53/$J$62</f>
        <v>8.3099999999999997E-3</v>
      </c>
      <c r="L53" s="131"/>
      <c r="M53" s="132"/>
      <c r="N53" s="133"/>
      <c r="O53" s="133"/>
      <c r="P53" s="133"/>
      <c r="Q53" s="125"/>
      <c r="R53" s="125"/>
      <c r="S53" s="125"/>
      <c r="T53" s="125"/>
      <c r="U53" s="125"/>
      <c r="V53" s="125"/>
      <c r="W53" s="125"/>
      <c r="X53" s="125"/>
      <c r="Y53" s="125"/>
      <c r="Z53" s="125"/>
      <c r="AA53" s="125"/>
      <c r="AB53" s="125"/>
      <c r="AC53" s="125"/>
      <c r="AD53" s="140"/>
      <c r="AE53" s="140"/>
      <c r="AF53" s="140"/>
      <c r="AG53" s="140"/>
      <c r="AH53" s="140"/>
      <c r="AI53" s="140"/>
      <c r="AJ53" s="140"/>
      <c r="AK53" s="140"/>
      <c r="AL53" s="140"/>
      <c r="AM53" s="140"/>
      <c r="AN53" s="140"/>
      <c r="AO53" s="140"/>
      <c r="AP53" s="140"/>
      <c r="AQ53" s="140"/>
      <c r="AR53" s="140"/>
      <c r="AS53" s="140"/>
      <c r="AT53" s="140"/>
    </row>
    <row r="54" spans="1:46" ht="38.25">
      <c r="A54" s="71"/>
      <c r="B54" s="228">
        <v>91931</v>
      </c>
      <c r="C54" s="67" t="s">
        <v>154</v>
      </c>
      <c r="D54" s="149" t="s">
        <v>213</v>
      </c>
      <c r="E54" s="218" t="s">
        <v>29</v>
      </c>
      <c r="F54" s="299">
        <f>F53*3</f>
        <v>714</v>
      </c>
      <c r="G54" s="218">
        <v>10.46</v>
      </c>
      <c r="H54" s="70">
        <f>ROUND((G54*$G$72),2)</f>
        <v>10.46</v>
      </c>
      <c r="I54" s="70">
        <f t="shared" si="15"/>
        <v>13.5</v>
      </c>
      <c r="J54" s="127">
        <f t="shared" si="16"/>
        <v>9639</v>
      </c>
      <c r="K54" s="128">
        <f t="shared" si="17"/>
        <v>2.8340000000000001E-2</v>
      </c>
      <c r="L54" s="131"/>
      <c r="M54" s="132"/>
      <c r="N54" s="133"/>
      <c r="O54" s="133"/>
      <c r="P54" s="133"/>
      <c r="Q54" s="125"/>
      <c r="R54" s="125"/>
      <c r="S54" s="125"/>
      <c r="T54" s="125"/>
      <c r="U54" s="125"/>
      <c r="V54" s="125"/>
      <c r="W54" s="125"/>
      <c r="X54" s="125"/>
      <c r="Y54" s="125"/>
      <c r="Z54" s="125"/>
      <c r="AA54" s="125"/>
      <c r="AB54" s="125"/>
      <c r="AC54" s="125"/>
      <c r="AD54" s="140"/>
      <c r="AE54" s="140"/>
      <c r="AF54" s="140"/>
      <c r="AG54" s="140"/>
      <c r="AH54" s="140"/>
      <c r="AI54" s="140"/>
      <c r="AJ54" s="140"/>
      <c r="AK54" s="140"/>
      <c r="AL54" s="140"/>
      <c r="AM54" s="140"/>
      <c r="AN54" s="140"/>
      <c r="AO54" s="140"/>
      <c r="AP54" s="140"/>
      <c r="AQ54" s="140"/>
      <c r="AR54" s="140"/>
      <c r="AS54" s="140"/>
      <c r="AT54" s="140"/>
    </row>
    <row r="55" spans="1:46" ht="89.25">
      <c r="A55" s="71"/>
      <c r="B55" s="228">
        <v>96985</v>
      </c>
      <c r="C55" s="67" t="s">
        <v>155</v>
      </c>
      <c r="D55" s="149" t="s">
        <v>227</v>
      </c>
      <c r="E55" s="79" t="s">
        <v>28</v>
      </c>
      <c r="F55" s="299">
        <v>4</v>
      </c>
      <c r="G55" s="299">
        <v>84.73</v>
      </c>
      <c r="H55" s="70">
        <f>ROUND((G55*$G$72),2)</f>
        <v>84.73</v>
      </c>
      <c r="I55" s="70">
        <f>H55*1.2907</f>
        <v>109.36</v>
      </c>
      <c r="J55" s="127">
        <f t="shared" si="16"/>
        <v>437.44</v>
      </c>
      <c r="K55" s="128">
        <f t="shared" si="17"/>
        <v>1.2899999999999999E-3</v>
      </c>
      <c r="L55" s="131"/>
      <c r="M55" s="132"/>
      <c r="N55" s="133"/>
      <c r="O55" s="133"/>
      <c r="P55" s="133"/>
      <c r="Q55" s="125"/>
      <c r="R55" s="125"/>
      <c r="S55" s="125"/>
      <c r="T55" s="125"/>
      <c r="U55" s="125"/>
      <c r="V55" s="125"/>
      <c r="W55" s="125"/>
      <c r="X55" s="125"/>
      <c r="Y55" s="125"/>
      <c r="Z55" s="125"/>
      <c r="AA55" s="125"/>
      <c r="AB55" s="125"/>
      <c r="AC55" s="125"/>
      <c r="AD55" s="140"/>
      <c r="AE55" s="140"/>
      <c r="AF55" s="140"/>
      <c r="AG55" s="140"/>
      <c r="AH55" s="140"/>
      <c r="AI55" s="140"/>
      <c r="AJ55" s="140"/>
      <c r="AK55" s="140"/>
      <c r="AL55" s="140"/>
      <c r="AM55" s="140"/>
      <c r="AN55" s="140"/>
      <c r="AO55" s="140"/>
      <c r="AP55" s="140"/>
      <c r="AQ55" s="140"/>
      <c r="AR55" s="140"/>
      <c r="AS55" s="140"/>
      <c r="AT55" s="140"/>
    </row>
    <row r="56" spans="1:46" ht="38.25">
      <c r="A56" s="71"/>
      <c r="B56" s="228">
        <v>34641</v>
      </c>
      <c r="C56" s="67" t="s">
        <v>156</v>
      </c>
      <c r="D56" s="149" t="s">
        <v>158</v>
      </c>
      <c r="E56" s="79" t="s">
        <v>28</v>
      </c>
      <c r="F56" s="299">
        <v>4</v>
      </c>
      <c r="G56" s="218">
        <v>66.45</v>
      </c>
      <c r="H56" s="70">
        <f>ROUND((G56*$G$72),2)</f>
        <v>66.45</v>
      </c>
      <c r="I56" s="70">
        <f t="shared" si="15"/>
        <v>85.77</v>
      </c>
      <c r="J56" s="127">
        <f t="shared" si="16"/>
        <v>343.08</v>
      </c>
      <c r="K56" s="128">
        <f t="shared" si="17"/>
        <v>1.01E-3</v>
      </c>
      <c r="L56" s="131"/>
      <c r="M56" s="132"/>
      <c r="N56" s="133"/>
      <c r="O56" s="133"/>
      <c r="P56" s="133"/>
      <c r="Q56" s="125"/>
      <c r="R56" s="125"/>
      <c r="S56" s="125"/>
      <c r="T56" s="125"/>
      <c r="U56" s="125"/>
      <c r="V56" s="125"/>
      <c r="W56" s="125"/>
      <c r="X56" s="125"/>
      <c r="Y56" s="125"/>
      <c r="Z56" s="125"/>
      <c r="AA56" s="125"/>
      <c r="AB56" s="125"/>
      <c r="AC56" s="125"/>
      <c r="AD56" s="140"/>
      <c r="AE56" s="140"/>
      <c r="AF56" s="140"/>
      <c r="AG56" s="140"/>
      <c r="AH56" s="140"/>
      <c r="AI56" s="140"/>
      <c r="AJ56" s="140"/>
      <c r="AK56" s="140"/>
      <c r="AL56" s="140"/>
      <c r="AM56" s="140"/>
      <c r="AN56" s="140"/>
      <c r="AO56" s="140"/>
      <c r="AP56" s="140"/>
      <c r="AQ56" s="140"/>
      <c r="AR56" s="140"/>
      <c r="AS56" s="140"/>
      <c r="AT56" s="140"/>
    </row>
    <row r="57" spans="1:46" ht="409.5">
      <c r="A57" s="71"/>
      <c r="B57" s="354">
        <v>101658</v>
      </c>
      <c r="C57" s="67" t="s">
        <v>225</v>
      </c>
      <c r="D57" s="355" t="s">
        <v>226</v>
      </c>
      <c r="E57" s="79" t="s">
        <v>28</v>
      </c>
      <c r="F57" s="356">
        <v>16</v>
      </c>
      <c r="G57" s="218">
        <v>750.87</v>
      </c>
      <c r="H57" s="70">
        <f>ROUND((G57*$G$72),2)</f>
        <v>750.87</v>
      </c>
      <c r="I57" s="70">
        <f t="shared" si="15"/>
        <v>969.15</v>
      </c>
      <c r="J57" s="127">
        <f t="shared" si="16"/>
        <v>15506.4</v>
      </c>
      <c r="K57" s="128">
        <f t="shared" si="17"/>
        <v>4.5589999999999999E-2</v>
      </c>
      <c r="L57" s="131"/>
      <c r="M57" s="132"/>
      <c r="N57" s="133"/>
      <c r="O57" s="133"/>
      <c r="P57" s="133"/>
      <c r="Q57" s="125"/>
      <c r="R57" s="125"/>
      <c r="S57" s="125"/>
      <c r="T57" s="125"/>
      <c r="U57" s="125"/>
      <c r="V57" s="125"/>
      <c r="W57" s="125"/>
      <c r="X57" s="125"/>
      <c r="Y57" s="125"/>
      <c r="Z57" s="125"/>
      <c r="AA57" s="125"/>
      <c r="AB57" s="125"/>
      <c r="AC57" s="125"/>
      <c r="AD57" s="140"/>
      <c r="AE57" s="140"/>
      <c r="AF57" s="140"/>
      <c r="AG57" s="140"/>
      <c r="AH57" s="140"/>
      <c r="AI57" s="140"/>
      <c r="AJ57" s="140"/>
      <c r="AK57" s="140"/>
      <c r="AL57" s="140"/>
      <c r="AM57" s="140"/>
      <c r="AN57" s="140"/>
      <c r="AO57" s="140"/>
      <c r="AP57" s="140"/>
      <c r="AQ57" s="140"/>
      <c r="AR57" s="140"/>
      <c r="AS57" s="140"/>
      <c r="AT57" s="140"/>
    </row>
    <row r="58" spans="1:46">
      <c r="A58" s="71"/>
      <c r="B58" s="386" t="s">
        <v>44</v>
      </c>
      <c r="C58" s="387"/>
      <c r="D58" s="387"/>
      <c r="E58" s="387"/>
      <c r="F58" s="387"/>
      <c r="G58" s="387"/>
      <c r="H58" s="387"/>
      <c r="I58" s="388"/>
      <c r="J58" s="265">
        <f>SUM(J53:J56)</f>
        <v>13244.58</v>
      </c>
      <c r="K58" s="128">
        <f t="shared" si="17"/>
        <v>3.8940000000000002E-2</v>
      </c>
      <c r="L58" s="131"/>
      <c r="M58" s="132"/>
      <c r="N58" s="133"/>
      <c r="O58" s="133"/>
      <c r="P58" s="133"/>
      <c r="Q58" s="125"/>
      <c r="R58" s="125"/>
      <c r="S58" s="125"/>
      <c r="T58" s="125"/>
      <c r="U58" s="125"/>
      <c r="V58" s="125"/>
      <c r="W58" s="125"/>
      <c r="X58" s="125"/>
      <c r="Y58" s="125"/>
      <c r="Z58" s="125"/>
      <c r="AA58" s="125"/>
      <c r="AB58" s="125"/>
      <c r="AC58" s="125"/>
      <c r="AD58" s="140"/>
      <c r="AE58" s="140"/>
      <c r="AF58" s="140"/>
      <c r="AG58" s="140"/>
      <c r="AH58" s="140"/>
      <c r="AI58" s="140"/>
      <c r="AJ58" s="140"/>
      <c r="AK58" s="140"/>
      <c r="AL58" s="140"/>
      <c r="AM58" s="140"/>
      <c r="AN58" s="140"/>
      <c r="AO58" s="140"/>
      <c r="AP58" s="140"/>
      <c r="AQ58" s="140"/>
      <c r="AR58" s="140"/>
      <c r="AS58" s="140"/>
      <c r="AT58" s="140"/>
    </row>
    <row r="59" spans="1:46">
      <c r="A59" s="71"/>
      <c r="B59" s="383" t="s">
        <v>45</v>
      </c>
      <c r="C59" s="384"/>
      <c r="D59" s="384"/>
      <c r="E59" s="384"/>
      <c r="F59" s="384"/>
      <c r="G59" s="384"/>
      <c r="H59" s="384"/>
      <c r="I59" s="385"/>
      <c r="J59" s="270">
        <f>SUM(J58)</f>
        <v>13244.58</v>
      </c>
      <c r="K59" s="130">
        <f t="shared" si="17"/>
        <v>3.8940000000000002E-2</v>
      </c>
      <c r="L59" s="131"/>
      <c r="M59" s="132"/>
      <c r="N59" s="133"/>
      <c r="O59" s="133"/>
      <c r="P59" s="133"/>
      <c r="Q59" s="125"/>
      <c r="R59" s="125"/>
      <c r="S59" s="125"/>
      <c r="T59" s="125"/>
      <c r="U59" s="125"/>
      <c r="V59" s="125"/>
      <c r="W59" s="125"/>
      <c r="X59" s="125"/>
      <c r="Y59" s="125"/>
      <c r="Z59" s="125"/>
      <c r="AA59" s="125"/>
      <c r="AB59" s="125"/>
      <c r="AC59" s="125"/>
      <c r="AD59" s="140"/>
      <c r="AE59" s="140"/>
      <c r="AF59" s="140"/>
      <c r="AG59" s="140"/>
      <c r="AH59" s="140"/>
      <c r="AI59" s="140"/>
      <c r="AJ59" s="140"/>
      <c r="AK59" s="140"/>
      <c r="AL59" s="140"/>
      <c r="AM59" s="140"/>
      <c r="AN59" s="140"/>
      <c r="AO59" s="140"/>
      <c r="AP59" s="140"/>
      <c r="AQ59" s="140"/>
      <c r="AR59" s="140"/>
      <c r="AS59" s="140"/>
      <c r="AT59" s="140"/>
    </row>
    <row r="60" spans="1:46">
      <c r="A60" s="72"/>
      <c r="B60" s="226"/>
      <c r="C60" s="263"/>
      <c r="D60" s="266"/>
      <c r="E60" s="263"/>
      <c r="F60" s="263"/>
      <c r="G60" s="264"/>
      <c r="H60" s="263"/>
      <c r="I60" s="263"/>
      <c r="J60" s="276"/>
      <c r="K60" s="261"/>
      <c r="L60" s="131"/>
      <c r="M60" s="132"/>
      <c r="N60" s="133"/>
      <c r="O60" s="133"/>
      <c r="P60" s="133"/>
      <c r="Q60" s="125"/>
      <c r="R60" s="125"/>
      <c r="S60" s="125"/>
      <c r="T60" s="125"/>
      <c r="U60" s="125"/>
      <c r="V60" s="125"/>
      <c r="W60" s="125"/>
      <c r="X60" s="125"/>
      <c r="Y60" s="125"/>
      <c r="Z60" s="125"/>
      <c r="AA60" s="125"/>
      <c r="AB60" s="125"/>
      <c r="AC60" s="125"/>
      <c r="AD60" s="140"/>
      <c r="AE60" s="140"/>
      <c r="AF60" s="140"/>
      <c r="AG60" s="140"/>
      <c r="AH60" s="140"/>
      <c r="AI60" s="140"/>
      <c r="AJ60" s="140"/>
      <c r="AK60" s="140"/>
      <c r="AL60" s="140"/>
      <c r="AM60" s="140"/>
      <c r="AN60" s="140"/>
      <c r="AO60" s="140"/>
      <c r="AP60" s="140"/>
      <c r="AQ60" s="140"/>
      <c r="AR60" s="140"/>
      <c r="AS60" s="140"/>
      <c r="AT60" s="140"/>
    </row>
    <row r="61" spans="1:46">
      <c r="A61" s="72"/>
      <c r="B61" s="175"/>
      <c r="C61" s="277"/>
      <c r="D61" s="278"/>
      <c r="E61" s="279"/>
      <c r="F61" s="280"/>
      <c r="G61" s="281"/>
      <c r="H61" s="282"/>
      <c r="I61" s="283"/>
      <c r="J61" s="284"/>
      <c r="K61" s="269"/>
      <c r="L61" s="131"/>
      <c r="M61" s="125"/>
      <c r="N61" s="126"/>
      <c r="O61" s="126"/>
      <c r="P61" s="126"/>
      <c r="Q61" s="125"/>
      <c r="R61" s="125"/>
      <c r="S61" s="125"/>
      <c r="T61" s="125"/>
      <c r="U61" s="125"/>
      <c r="V61" s="125"/>
      <c r="W61" s="125"/>
      <c r="X61" s="125"/>
      <c r="Y61" s="125"/>
      <c r="Z61" s="125"/>
      <c r="AA61" s="125"/>
      <c r="AB61" s="125"/>
      <c r="AC61" s="125"/>
      <c r="AD61" s="140"/>
      <c r="AE61" s="140"/>
      <c r="AF61" s="140"/>
      <c r="AG61" s="140"/>
      <c r="AH61" s="140"/>
      <c r="AI61" s="140"/>
      <c r="AJ61" s="140"/>
      <c r="AK61" s="140"/>
      <c r="AL61" s="140"/>
      <c r="AM61" s="140"/>
      <c r="AN61" s="140"/>
      <c r="AO61" s="140"/>
      <c r="AP61" s="140"/>
      <c r="AQ61" s="140"/>
      <c r="AR61" s="140"/>
      <c r="AS61" s="140"/>
      <c r="AT61" s="140"/>
    </row>
    <row r="62" spans="1:46" ht="15.75">
      <c r="A62" s="71"/>
      <c r="B62" s="73"/>
      <c r="C62" s="271"/>
      <c r="D62" s="272"/>
      <c r="E62" s="272"/>
      <c r="F62" s="272"/>
      <c r="G62" s="273"/>
      <c r="H62" s="274"/>
      <c r="I62" s="271" t="s">
        <v>49</v>
      </c>
      <c r="J62" s="275">
        <f>SUM(J16,J37,J50,J59,J26)</f>
        <v>340109.61</v>
      </c>
      <c r="K62" s="168">
        <f>SUM(K16,K37,K50,K59,K26)</f>
        <v>1</v>
      </c>
      <c r="L62" s="131"/>
      <c r="M62" s="169">
        <f>J62/750</f>
        <v>453.48</v>
      </c>
      <c r="N62" s="126"/>
      <c r="O62" s="126"/>
      <c r="P62" s="126"/>
      <c r="Q62" s="125"/>
      <c r="R62" s="125"/>
      <c r="S62" s="125"/>
      <c r="T62" s="125"/>
      <c r="U62" s="125"/>
      <c r="V62" s="125"/>
      <c r="W62" s="125"/>
      <c r="X62" s="125"/>
      <c r="Y62" s="125"/>
      <c r="Z62" s="125"/>
      <c r="AA62" s="125"/>
      <c r="AB62" s="125"/>
      <c r="AC62" s="125"/>
      <c r="AD62" s="140"/>
      <c r="AE62" s="140"/>
      <c r="AF62" s="140"/>
      <c r="AG62" s="140"/>
      <c r="AH62" s="140"/>
      <c r="AI62" s="140"/>
      <c r="AJ62" s="140"/>
      <c r="AK62" s="140"/>
      <c r="AL62" s="140"/>
      <c r="AM62" s="140"/>
      <c r="AN62" s="140"/>
      <c r="AO62" s="140"/>
      <c r="AP62" s="140"/>
      <c r="AQ62" s="140"/>
      <c r="AR62" s="140"/>
      <c r="AS62" s="140"/>
      <c r="AT62" s="140"/>
    </row>
    <row r="63" spans="1:46">
      <c r="A63" s="71"/>
      <c r="B63" s="73"/>
      <c r="C63" s="152"/>
      <c r="D63" s="153"/>
      <c r="E63" s="154"/>
      <c r="F63" s="155"/>
      <c r="G63" s="210"/>
      <c r="H63" s="156"/>
      <c r="I63" s="166"/>
      <c r="J63" s="167"/>
      <c r="K63" s="168"/>
      <c r="L63" s="131"/>
      <c r="M63" s="170" t="s">
        <v>50</v>
      </c>
      <c r="N63" s="126"/>
      <c r="O63" s="126"/>
      <c r="P63" s="126"/>
      <c r="Q63" s="125"/>
      <c r="R63" s="125"/>
      <c r="S63" s="125"/>
      <c r="T63" s="125"/>
      <c r="U63" s="125"/>
      <c r="V63" s="125"/>
      <c r="W63" s="125"/>
      <c r="X63" s="125"/>
      <c r="Y63" s="125"/>
      <c r="Z63" s="125"/>
      <c r="AA63" s="125"/>
      <c r="AB63" s="125"/>
      <c r="AC63" s="125"/>
      <c r="AD63" s="140"/>
      <c r="AE63" s="140"/>
      <c r="AF63" s="140"/>
      <c r="AG63" s="140"/>
      <c r="AH63" s="140"/>
      <c r="AI63" s="140"/>
      <c r="AJ63" s="140"/>
      <c r="AK63" s="140"/>
      <c r="AL63" s="140"/>
      <c r="AM63" s="140"/>
      <c r="AN63" s="140"/>
      <c r="AO63" s="140"/>
      <c r="AP63" s="140"/>
      <c r="AQ63" s="140"/>
      <c r="AR63" s="140"/>
      <c r="AS63" s="140"/>
      <c r="AT63" s="140"/>
    </row>
    <row r="64" spans="1:46">
      <c r="A64" s="71"/>
      <c r="B64" s="73"/>
      <c r="C64" s="152"/>
      <c r="D64" s="153"/>
      <c r="E64" s="154"/>
      <c r="F64" s="155"/>
      <c r="G64" s="210"/>
      <c r="H64" s="156"/>
      <c r="I64" s="166"/>
      <c r="J64" s="167"/>
      <c r="K64" s="168"/>
      <c r="L64" s="131"/>
      <c r="M64" s="125"/>
      <c r="N64" s="126"/>
      <c r="O64" s="126"/>
      <c r="P64" s="126"/>
      <c r="Q64" s="125"/>
      <c r="R64" s="125"/>
      <c r="S64" s="125"/>
      <c r="T64" s="125"/>
      <c r="U64" s="125"/>
      <c r="V64" s="125"/>
      <c r="W64" s="125"/>
      <c r="X64" s="125"/>
      <c r="Y64" s="125"/>
      <c r="Z64" s="125"/>
      <c r="AA64" s="125"/>
      <c r="AB64" s="125"/>
      <c r="AC64" s="125"/>
      <c r="AD64" s="140"/>
      <c r="AE64" s="140"/>
      <c r="AF64" s="140"/>
      <c r="AG64" s="140"/>
      <c r="AH64" s="140"/>
      <c r="AI64" s="140"/>
      <c r="AJ64" s="140"/>
      <c r="AK64" s="140"/>
      <c r="AL64" s="140"/>
      <c r="AM64" s="140"/>
      <c r="AN64" s="140"/>
      <c r="AO64" s="140"/>
      <c r="AP64" s="140"/>
      <c r="AQ64" s="140"/>
      <c r="AR64" s="140"/>
      <c r="AS64" s="140"/>
      <c r="AT64" s="140"/>
    </row>
    <row r="65" spans="1:50">
      <c r="A65" s="71"/>
      <c r="B65" s="73"/>
      <c r="C65" s="152"/>
      <c r="D65" s="153"/>
      <c r="E65" s="154"/>
      <c r="F65" s="155"/>
      <c r="G65" s="210"/>
      <c r="H65" s="156"/>
      <c r="I65" s="166"/>
      <c r="J65" s="167"/>
      <c r="K65" s="168"/>
      <c r="L65" s="131"/>
      <c r="M65" s="125"/>
      <c r="N65" s="126"/>
      <c r="O65" s="126"/>
      <c r="P65" s="126"/>
      <c r="Q65" s="125"/>
      <c r="R65" s="125"/>
      <c r="S65" s="125"/>
      <c r="T65" s="125"/>
      <c r="U65" s="125"/>
      <c r="V65" s="125"/>
      <c r="W65" s="125"/>
      <c r="X65" s="125"/>
      <c r="Y65" s="125"/>
      <c r="Z65" s="125"/>
      <c r="AA65" s="125"/>
      <c r="AB65" s="125"/>
      <c r="AC65" s="125"/>
      <c r="AD65" s="140"/>
      <c r="AE65" s="140"/>
      <c r="AF65" s="140"/>
      <c r="AG65" s="140"/>
      <c r="AH65" s="140"/>
      <c r="AI65" s="140"/>
      <c r="AJ65" s="140"/>
      <c r="AK65" s="140"/>
      <c r="AL65" s="140"/>
      <c r="AM65" s="140"/>
      <c r="AN65" s="140"/>
      <c r="AO65" s="140"/>
      <c r="AP65" s="140"/>
      <c r="AQ65" s="140"/>
      <c r="AR65" s="140"/>
      <c r="AS65" s="140"/>
      <c r="AT65" s="140"/>
    </row>
    <row r="66" spans="1:50">
      <c r="A66" s="71"/>
      <c r="B66" s="73"/>
      <c r="C66" s="157"/>
      <c r="D66" s="158"/>
      <c r="E66" s="158"/>
      <c r="F66" s="158"/>
      <c r="G66" s="211"/>
      <c r="H66" s="159"/>
      <c r="I66" s="158"/>
      <c r="J66" s="171"/>
      <c r="K66" s="168"/>
      <c r="L66" s="131"/>
      <c r="M66" s="125"/>
      <c r="N66" s="126"/>
      <c r="O66" s="126"/>
      <c r="P66" s="126"/>
      <c r="Q66" s="125"/>
      <c r="R66" s="125"/>
      <c r="S66" s="125"/>
      <c r="T66" s="125"/>
      <c r="U66" s="125"/>
      <c r="V66" s="125"/>
      <c r="W66" s="125"/>
      <c r="X66" s="125"/>
      <c r="Y66" s="125"/>
      <c r="Z66" s="125"/>
      <c r="AA66" s="125"/>
      <c r="AB66" s="125"/>
      <c r="AC66" s="125"/>
      <c r="AD66" s="140"/>
      <c r="AE66" s="140"/>
      <c r="AF66" s="140"/>
      <c r="AG66" s="140"/>
      <c r="AH66" s="140"/>
      <c r="AI66" s="140"/>
      <c r="AJ66" s="140"/>
      <c r="AK66" s="140"/>
      <c r="AL66" s="140"/>
      <c r="AM66" s="140"/>
      <c r="AN66" s="140"/>
      <c r="AO66" s="140"/>
      <c r="AP66" s="140"/>
      <c r="AQ66" s="140"/>
      <c r="AR66" s="140"/>
      <c r="AS66" s="140"/>
      <c r="AT66" s="140"/>
    </row>
    <row r="67" spans="1:50">
      <c r="A67" s="71"/>
      <c r="B67" s="73"/>
      <c r="C67" s="160"/>
      <c r="D67" s="161" t="s">
        <v>51</v>
      </c>
      <c r="E67" s="162"/>
      <c r="F67" s="163"/>
      <c r="G67" s="212"/>
      <c r="H67" s="164"/>
      <c r="I67" s="172"/>
      <c r="J67" s="173">
        <f t="shared" ref="J67:J73" si="18">IF(B67=0,0,F67*H67)</f>
        <v>0</v>
      </c>
      <c r="K67" s="168"/>
      <c r="L67" s="131"/>
      <c r="M67" s="125"/>
      <c r="N67" s="126"/>
      <c r="O67" s="126"/>
      <c r="P67" s="126"/>
      <c r="Q67" s="125"/>
      <c r="R67" s="125"/>
      <c r="S67" s="125"/>
      <c r="T67" s="125"/>
      <c r="U67" s="125"/>
      <c r="V67" s="125"/>
      <c r="W67" s="125"/>
      <c r="X67" s="125"/>
      <c r="Y67" s="125"/>
      <c r="Z67" s="125"/>
      <c r="AA67" s="125"/>
      <c r="AB67" s="125"/>
      <c r="AC67" s="125"/>
      <c r="AD67" s="140"/>
      <c r="AE67" s="140"/>
      <c r="AF67" s="140"/>
      <c r="AG67" s="140"/>
      <c r="AH67" s="140"/>
      <c r="AI67" s="140"/>
      <c r="AJ67" s="140"/>
      <c r="AK67" s="140"/>
      <c r="AL67" s="140"/>
      <c r="AM67" s="140"/>
      <c r="AN67" s="140"/>
      <c r="AO67" s="140"/>
      <c r="AP67" s="140"/>
      <c r="AQ67" s="140"/>
      <c r="AR67" s="140"/>
      <c r="AS67" s="140"/>
      <c r="AT67" s="140"/>
    </row>
    <row r="68" spans="1:50">
      <c r="A68" s="71"/>
      <c r="B68" s="73"/>
      <c r="C68" s="160"/>
      <c r="D68" s="165" t="s">
        <v>237</v>
      </c>
      <c r="E68" s="162"/>
      <c r="F68" s="163"/>
      <c r="G68" s="212"/>
      <c r="H68" s="164"/>
      <c r="I68" s="172"/>
      <c r="J68" s="173">
        <f t="shared" si="18"/>
        <v>0</v>
      </c>
      <c r="K68" s="168"/>
      <c r="L68" s="131"/>
      <c r="M68" s="125"/>
      <c r="N68" s="126"/>
      <c r="O68" s="126"/>
      <c r="P68" s="126"/>
      <c r="Q68" s="125"/>
      <c r="R68" s="125"/>
      <c r="S68" s="125"/>
      <c r="T68" s="125"/>
      <c r="U68" s="125"/>
      <c r="V68" s="125"/>
      <c r="W68" s="125"/>
      <c r="X68" s="125"/>
      <c r="Y68" s="125"/>
      <c r="Z68" s="125"/>
      <c r="AA68" s="125"/>
      <c r="AB68" s="125"/>
      <c r="AC68" s="125"/>
      <c r="AD68" s="140"/>
      <c r="AE68" s="140"/>
      <c r="AF68" s="140"/>
      <c r="AG68" s="140"/>
      <c r="AH68" s="140"/>
      <c r="AI68" s="140"/>
      <c r="AJ68" s="140"/>
      <c r="AK68" s="140"/>
      <c r="AL68" s="140"/>
      <c r="AM68" s="140"/>
      <c r="AN68" s="140"/>
      <c r="AO68" s="140"/>
      <c r="AP68" s="140"/>
      <c r="AQ68" s="140"/>
      <c r="AR68" s="140"/>
      <c r="AS68" s="140"/>
      <c r="AT68" s="140"/>
    </row>
    <row r="69" spans="1:50">
      <c r="A69" s="71"/>
      <c r="B69" s="73"/>
      <c r="C69" s="160"/>
      <c r="D69" s="174" t="s">
        <v>238</v>
      </c>
      <c r="E69" s="162"/>
      <c r="F69" s="163"/>
      <c r="G69" s="212"/>
      <c r="H69" s="164"/>
      <c r="I69" s="172"/>
      <c r="J69" s="173">
        <f t="shared" si="18"/>
        <v>0</v>
      </c>
      <c r="K69" s="168"/>
      <c r="L69" s="131"/>
      <c r="M69" s="125"/>
      <c r="N69" s="126"/>
      <c r="O69" s="126"/>
      <c r="P69" s="126"/>
      <c r="Q69" s="125"/>
      <c r="R69" s="125"/>
      <c r="S69" s="125"/>
      <c r="T69" s="125"/>
      <c r="U69" s="125"/>
      <c r="V69" s="125"/>
      <c r="W69" s="125"/>
      <c r="X69" s="125"/>
      <c r="Y69" s="125"/>
      <c r="Z69" s="125"/>
      <c r="AA69" s="125"/>
      <c r="AB69" s="125"/>
      <c r="AC69" s="125"/>
      <c r="AD69" s="140"/>
      <c r="AE69" s="140"/>
      <c r="AF69" s="140"/>
      <c r="AG69" s="140"/>
      <c r="AH69" s="140"/>
      <c r="AI69" s="140"/>
      <c r="AJ69" s="140"/>
      <c r="AK69" s="140"/>
      <c r="AL69" s="140"/>
      <c r="AM69" s="140"/>
      <c r="AN69" s="140"/>
      <c r="AO69" s="140"/>
      <c r="AP69" s="140"/>
      <c r="AQ69" s="140"/>
      <c r="AR69" s="140"/>
      <c r="AS69" s="140"/>
      <c r="AT69" s="140"/>
    </row>
    <row r="70" spans="1:50">
      <c r="A70" s="71"/>
      <c r="B70" s="73"/>
      <c r="C70" s="160"/>
      <c r="D70" s="174" t="s">
        <v>52</v>
      </c>
      <c r="E70" s="162"/>
      <c r="F70" s="163"/>
      <c r="G70" s="212"/>
      <c r="H70" s="164"/>
      <c r="I70" s="172"/>
      <c r="J70" s="173">
        <f t="shared" si="18"/>
        <v>0</v>
      </c>
      <c r="K70" s="168"/>
      <c r="L70" s="131"/>
      <c r="M70" s="125"/>
      <c r="N70" s="126"/>
      <c r="O70" s="126"/>
      <c r="P70" s="126"/>
      <c r="Q70" s="125"/>
      <c r="R70" s="125"/>
      <c r="S70" s="125"/>
      <c r="T70" s="125"/>
      <c r="U70" s="125"/>
      <c r="V70" s="125"/>
      <c r="W70" s="125"/>
      <c r="X70" s="125"/>
      <c r="Y70" s="125"/>
      <c r="Z70" s="125"/>
      <c r="AA70" s="125"/>
      <c r="AB70" s="125"/>
      <c r="AC70" s="125"/>
      <c r="AD70" s="140"/>
      <c r="AE70" s="140"/>
      <c r="AF70" s="140"/>
      <c r="AG70" s="140"/>
      <c r="AH70" s="140"/>
      <c r="AI70" s="140"/>
      <c r="AJ70" s="140"/>
      <c r="AK70" s="140"/>
      <c r="AL70" s="140"/>
      <c r="AM70" s="140"/>
      <c r="AN70" s="140"/>
      <c r="AO70" s="140"/>
      <c r="AP70" s="140"/>
      <c r="AQ70" s="140"/>
      <c r="AR70" s="140"/>
      <c r="AS70" s="140"/>
      <c r="AT70" s="140"/>
    </row>
    <row r="71" spans="1:50">
      <c r="A71" s="71"/>
      <c r="B71" s="175"/>
      <c r="C71" s="146"/>
      <c r="D71" s="176"/>
      <c r="E71" s="176"/>
      <c r="F71" s="177"/>
      <c r="G71" s="213"/>
      <c r="H71" s="178"/>
      <c r="I71" s="191"/>
      <c r="J71" s="192">
        <f t="shared" si="18"/>
        <v>0</v>
      </c>
      <c r="K71" s="193"/>
      <c r="L71" s="131"/>
      <c r="M71" s="125"/>
      <c r="N71" s="126"/>
      <c r="O71" s="126"/>
      <c r="P71" s="126"/>
      <c r="Q71" s="125"/>
      <c r="R71" s="125"/>
      <c r="S71" s="125"/>
      <c r="T71" s="125"/>
      <c r="U71" s="125"/>
      <c r="V71" s="125"/>
      <c r="W71" s="125"/>
      <c r="X71" s="125"/>
      <c r="Y71" s="125"/>
      <c r="Z71" s="125"/>
      <c r="AA71" s="125"/>
      <c r="AB71" s="125"/>
      <c r="AC71" s="125"/>
      <c r="AD71" s="140"/>
      <c r="AE71" s="140"/>
      <c r="AF71" s="140"/>
      <c r="AG71" s="140"/>
      <c r="AH71" s="140"/>
      <c r="AI71" s="140"/>
      <c r="AJ71" s="140"/>
      <c r="AK71" s="140"/>
      <c r="AL71" s="140"/>
      <c r="AM71" s="140"/>
      <c r="AN71" s="140"/>
      <c r="AO71" s="140"/>
      <c r="AP71" s="140"/>
      <c r="AQ71" s="140"/>
      <c r="AR71" s="140"/>
      <c r="AS71" s="140"/>
      <c r="AT71" s="140"/>
    </row>
    <row r="72" spans="1:50">
      <c r="A72" s="72"/>
      <c r="B72" s="179"/>
      <c r="C72" s="180"/>
      <c r="D72" s="181"/>
      <c r="E72" s="181"/>
      <c r="F72" s="163"/>
      <c r="G72" s="214">
        <v>1</v>
      </c>
      <c r="H72" s="164"/>
      <c r="I72" s="172"/>
      <c r="J72" s="194">
        <f t="shared" si="18"/>
        <v>0</v>
      </c>
      <c r="K72" s="195"/>
      <c r="L72" s="126"/>
      <c r="M72" s="125"/>
      <c r="N72" s="126"/>
      <c r="O72" s="126"/>
      <c r="P72" s="126"/>
      <c r="Q72" s="125"/>
      <c r="R72" s="125"/>
      <c r="S72" s="125"/>
      <c r="T72" s="125"/>
      <c r="U72" s="125"/>
      <c r="V72" s="125"/>
      <c r="W72" s="125"/>
      <c r="X72" s="125"/>
      <c r="Y72" s="125"/>
      <c r="Z72" s="125"/>
      <c r="AA72" s="125"/>
      <c r="AB72" s="125"/>
      <c r="AC72" s="125"/>
      <c r="AD72" s="140"/>
      <c r="AE72" s="140"/>
      <c r="AF72" s="140"/>
      <c r="AG72" s="140"/>
      <c r="AH72" s="140"/>
      <c r="AI72" s="140"/>
      <c r="AJ72" s="140"/>
      <c r="AK72" s="140"/>
      <c r="AL72" s="140"/>
      <c r="AM72" s="140"/>
      <c r="AN72" s="140"/>
      <c r="AO72" s="140"/>
      <c r="AP72" s="140"/>
      <c r="AQ72" s="140"/>
      <c r="AR72" s="140"/>
      <c r="AS72" s="140"/>
      <c r="AT72" s="140"/>
      <c r="AU72" s="140"/>
      <c r="AV72" s="140"/>
      <c r="AW72" s="140"/>
      <c r="AX72" s="140"/>
    </row>
    <row r="73" spans="1:50">
      <c r="B73" s="179"/>
      <c r="C73" s="180"/>
      <c r="D73" s="181"/>
      <c r="E73" s="181"/>
      <c r="F73" s="163"/>
      <c r="G73" s="212"/>
      <c r="H73" s="164"/>
      <c r="I73" s="172"/>
      <c r="J73" s="194">
        <f t="shared" si="18"/>
        <v>0</v>
      </c>
      <c r="K73" s="196"/>
      <c r="L73" s="197"/>
      <c r="AU73" s="197"/>
      <c r="AV73" s="197"/>
      <c r="AW73" s="197"/>
      <c r="AX73" s="197"/>
    </row>
    <row r="74" spans="1:50">
      <c r="B74" s="182"/>
      <c r="C74" s="180"/>
      <c r="D74" s="183"/>
      <c r="E74" s="154"/>
      <c r="F74" s="184"/>
      <c r="G74" s="215"/>
      <c r="H74" s="185"/>
      <c r="I74" s="198"/>
      <c r="J74" s="199"/>
      <c r="K74" s="196"/>
      <c r="L74" s="197"/>
      <c r="AU74" s="197"/>
      <c r="AV74" s="197"/>
      <c r="AW74" s="197"/>
      <c r="AX74" s="197"/>
    </row>
    <row r="75" spans="1:50">
      <c r="B75" s="182"/>
      <c r="C75" s="180"/>
      <c r="D75" s="46"/>
      <c r="E75" s="154"/>
      <c r="F75" s="184"/>
      <c r="G75" s="215"/>
      <c r="H75" s="185"/>
      <c r="I75" s="198"/>
      <c r="J75" s="199"/>
      <c r="K75" s="196"/>
      <c r="L75" s="197"/>
      <c r="AU75" s="197"/>
      <c r="AV75" s="197"/>
      <c r="AW75" s="197"/>
      <c r="AX75" s="197"/>
    </row>
    <row r="76" spans="1:50">
      <c r="B76" s="182"/>
      <c r="C76" s="180"/>
      <c r="D76" s="46"/>
      <c r="E76" s="154"/>
      <c r="F76" s="184"/>
      <c r="G76" s="215"/>
      <c r="H76" s="185"/>
      <c r="I76" s="198"/>
      <c r="J76" s="199"/>
      <c r="K76" s="196"/>
      <c r="L76" s="197"/>
      <c r="AU76" s="197"/>
      <c r="AV76" s="197"/>
      <c r="AW76" s="197"/>
      <c r="AX76" s="197"/>
    </row>
    <row r="77" spans="1:50">
      <c r="B77" s="186"/>
      <c r="C77" s="51"/>
      <c r="D77" s="187"/>
      <c r="E77" s="188"/>
      <c r="F77" s="189"/>
      <c r="G77" s="216"/>
      <c r="H77" s="190"/>
      <c r="I77" s="200"/>
    </row>
    <row r="78" spans="1:50">
      <c r="B78" s="186"/>
      <c r="C78" s="51"/>
      <c r="D78" s="187"/>
      <c r="E78" s="188"/>
      <c r="F78" s="189"/>
      <c r="G78" s="216"/>
      <c r="H78" s="190"/>
      <c r="I78" s="200"/>
    </row>
    <row r="79" spans="1:50">
      <c r="B79" s="186"/>
      <c r="C79" s="51"/>
      <c r="D79" s="187"/>
      <c r="E79" s="188"/>
      <c r="F79" s="189"/>
      <c r="G79" s="216"/>
      <c r="H79" s="190"/>
      <c r="I79" s="200"/>
    </row>
    <row r="80" spans="1:50">
      <c r="B80" s="186"/>
      <c r="C80" s="51"/>
      <c r="D80" s="187"/>
      <c r="E80" s="188"/>
      <c r="F80" s="189"/>
      <c r="G80" s="216"/>
      <c r="H80" s="190"/>
      <c r="I80" s="200"/>
    </row>
    <row r="81" spans="2:9">
      <c r="B81" s="186"/>
      <c r="C81" s="51"/>
      <c r="D81" s="187"/>
      <c r="E81" s="188"/>
      <c r="F81" s="189"/>
      <c r="G81" s="216"/>
      <c r="H81" s="190"/>
      <c r="I81" s="200"/>
    </row>
    <row r="82" spans="2:9">
      <c r="B82" s="186"/>
      <c r="C82" s="51"/>
      <c r="D82" s="187"/>
      <c r="E82" s="188"/>
      <c r="F82" s="189"/>
      <c r="G82" s="216"/>
      <c r="H82" s="190"/>
      <c r="I82" s="200"/>
    </row>
    <row r="83" spans="2:9">
      <c r="B83" s="186"/>
      <c r="C83" s="51"/>
      <c r="D83" s="187"/>
      <c r="E83" s="188"/>
      <c r="F83" s="189"/>
      <c r="G83" s="216"/>
      <c r="H83" s="190"/>
      <c r="I83" s="200"/>
    </row>
    <row r="84" spans="2:9">
      <c r="B84" s="186"/>
      <c r="C84" s="51"/>
      <c r="D84" s="187"/>
      <c r="E84" s="188"/>
      <c r="F84" s="189"/>
      <c r="G84" s="216"/>
      <c r="H84" s="190"/>
      <c r="I84" s="200"/>
    </row>
    <row r="85" spans="2:9">
      <c r="B85" s="186"/>
      <c r="C85" s="51"/>
      <c r="D85" s="187"/>
      <c r="E85" s="188"/>
      <c r="F85" s="189"/>
      <c r="G85" s="216"/>
      <c r="H85" s="190"/>
      <c r="I85" s="200"/>
    </row>
    <row r="86" spans="2:9">
      <c r="B86" s="186"/>
      <c r="C86" s="51"/>
      <c r="D86" s="187"/>
      <c r="E86" s="188"/>
      <c r="F86" s="189"/>
      <c r="G86" s="216"/>
      <c r="H86" s="190"/>
      <c r="I86" s="200"/>
    </row>
    <row r="87" spans="2:9">
      <c r="B87" s="186"/>
      <c r="C87" s="51"/>
      <c r="D87" s="187"/>
      <c r="E87" s="188"/>
      <c r="F87" s="189"/>
      <c r="G87" s="216"/>
      <c r="H87" s="190"/>
      <c r="I87" s="200"/>
    </row>
    <row r="88" spans="2:9">
      <c r="B88" s="186"/>
      <c r="C88" s="51"/>
      <c r="D88" s="187"/>
      <c r="E88" s="188"/>
      <c r="F88" s="189"/>
      <c r="G88" s="216"/>
      <c r="H88" s="190"/>
      <c r="I88" s="200"/>
    </row>
    <row r="89" spans="2:9">
      <c r="B89" s="186"/>
      <c r="C89" s="51"/>
      <c r="D89" s="187"/>
      <c r="E89" s="188"/>
      <c r="F89" s="189"/>
      <c r="G89" s="216"/>
      <c r="H89" s="190"/>
      <c r="I89" s="200"/>
    </row>
    <row r="90" spans="2:9">
      <c r="B90" s="186"/>
      <c r="C90" s="51"/>
      <c r="D90" s="187"/>
      <c r="E90" s="188"/>
      <c r="F90" s="189"/>
      <c r="G90" s="216"/>
      <c r="H90" s="190"/>
      <c r="I90" s="200"/>
    </row>
    <row r="91" spans="2:9">
      <c r="B91" s="186"/>
      <c r="C91" s="51"/>
      <c r="D91" s="187"/>
      <c r="E91" s="188"/>
      <c r="F91" s="189"/>
      <c r="G91" s="216"/>
      <c r="H91" s="190"/>
      <c r="I91" s="200"/>
    </row>
    <row r="92" spans="2:9">
      <c r="B92" s="186"/>
      <c r="C92" s="51"/>
      <c r="D92" s="187"/>
      <c r="E92" s="188"/>
      <c r="F92" s="189"/>
      <c r="G92" s="216"/>
      <c r="H92" s="190"/>
      <c r="I92" s="200"/>
    </row>
    <row r="93" spans="2:9">
      <c r="B93" s="186"/>
      <c r="C93" s="51"/>
      <c r="D93" s="187"/>
      <c r="E93" s="188"/>
      <c r="F93" s="189"/>
      <c r="G93" s="216"/>
      <c r="H93" s="190"/>
      <c r="I93" s="200"/>
    </row>
    <row r="94" spans="2:9">
      <c r="B94" s="186"/>
      <c r="C94" s="51"/>
      <c r="D94" s="187"/>
      <c r="E94" s="188"/>
      <c r="F94" s="189"/>
      <c r="G94" s="216"/>
      <c r="H94" s="190"/>
      <c r="I94" s="200"/>
    </row>
    <row r="95" spans="2:9">
      <c r="B95" s="186"/>
      <c r="C95" s="51"/>
      <c r="D95" s="187"/>
      <c r="E95" s="188"/>
      <c r="F95" s="189"/>
      <c r="G95" s="216"/>
      <c r="H95" s="190"/>
      <c r="I95" s="200"/>
    </row>
    <row r="96" spans="2:9">
      <c r="B96" s="186"/>
      <c r="C96" s="51"/>
      <c r="D96" s="187"/>
      <c r="E96" s="188"/>
      <c r="F96" s="189"/>
      <c r="G96" s="216"/>
      <c r="H96" s="190"/>
      <c r="I96" s="200"/>
    </row>
    <row r="97" spans="2:9">
      <c r="B97" s="186"/>
      <c r="C97" s="51"/>
      <c r="D97" s="187"/>
      <c r="E97" s="188"/>
      <c r="F97" s="189"/>
      <c r="G97" s="216"/>
      <c r="H97" s="190"/>
      <c r="I97" s="200"/>
    </row>
    <row r="98" spans="2:9">
      <c r="B98" s="186"/>
      <c r="C98" s="51"/>
      <c r="D98" s="187"/>
      <c r="E98" s="188"/>
      <c r="F98" s="189"/>
      <c r="G98" s="216"/>
      <c r="H98" s="190"/>
      <c r="I98" s="200"/>
    </row>
    <row r="99" spans="2:9">
      <c r="B99" s="186"/>
      <c r="C99" s="51"/>
      <c r="D99" s="187"/>
      <c r="E99" s="188"/>
      <c r="F99" s="189"/>
      <c r="G99" s="216"/>
      <c r="H99" s="190"/>
      <c r="I99" s="200"/>
    </row>
    <row r="100" spans="2:9">
      <c r="B100" s="186"/>
      <c r="C100" s="51"/>
      <c r="D100" s="187"/>
      <c r="E100" s="188"/>
      <c r="F100" s="189"/>
      <c r="G100" s="216"/>
      <c r="H100" s="190"/>
      <c r="I100" s="200"/>
    </row>
    <row r="101" spans="2:9">
      <c r="B101" s="186"/>
      <c r="C101" s="51"/>
      <c r="D101" s="187"/>
      <c r="E101" s="188"/>
      <c r="F101" s="189"/>
      <c r="G101" s="216"/>
      <c r="H101" s="190"/>
      <c r="I101" s="200"/>
    </row>
    <row r="102" spans="2:9">
      <c r="B102" s="186"/>
      <c r="C102" s="51"/>
      <c r="D102" s="187"/>
      <c r="E102" s="188"/>
      <c r="F102" s="189"/>
      <c r="G102" s="216"/>
      <c r="H102" s="190"/>
      <c r="I102" s="200"/>
    </row>
    <row r="103" spans="2:9">
      <c r="B103" s="186"/>
      <c r="C103" s="51"/>
      <c r="D103" s="187"/>
      <c r="E103" s="188"/>
      <c r="F103" s="189"/>
      <c r="G103" s="216"/>
      <c r="H103" s="190"/>
      <c r="I103" s="200"/>
    </row>
    <row r="104" spans="2:9">
      <c r="B104" s="186"/>
      <c r="C104" s="51"/>
      <c r="D104" s="187"/>
      <c r="E104" s="188"/>
      <c r="F104" s="189"/>
      <c r="G104" s="216"/>
      <c r="H104" s="190"/>
      <c r="I104" s="200"/>
    </row>
    <row r="105" spans="2:9">
      <c r="B105" s="186"/>
      <c r="C105" s="51"/>
      <c r="D105" s="187"/>
      <c r="E105" s="188"/>
      <c r="F105" s="189"/>
      <c r="G105" s="216"/>
      <c r="H105" s="190"/>
      <c r="I105" s="200"/>
    </row>
    <row r="106" spans="2:9">
      <c r="B106" s="186"/>
      <c r="C106" s="51"/>
      <c r="D106" s="187"/>
      <c r="E106" s="188"/>
      <c r="F106" s="189"/>
      <c r="G106" s="216"/>
      <c r="H106" s="190"/>
      <c r="I106" s="200"/>
    </row>
    <row r="107" spans="2:9">
      <c r="B107" s="186"/>
      <c r="C107" s="51"/>
      <c r="D107" s="187"/>
      <c r="E107" s="188"/>
      <c r="F107" s="189"/>
      <c r="G107" s="216"/>
      <c r="H107" s="190"/>
      <c r="I107" s="200"/>
    </row>
    <row r="108" spans="2:9">
      <c r="B108" s="186"/>
      <c r="C108" s="51"/>
      <c r="D108" s="187"/>
      <c r="E108" s="188"/>
      <c r="F108" s="189"/>
      <c r="G108" s="216"/>
      <c r="H108" s="190"/>
      <c r="I108" s="200"/>
    </row>
    <row r="109" spans="2:9">
      <c r="B109" s="186"/>
      <c r="C109" s="51"/>
      <c r="D109" s="187"/>
      <c r="E109" s="188"/>
      <c r="F109" s="189"/>
      <c r="G109" s="216"/>
      <c r="H109" s="190"/>
      <c r="I109" s="200"/>
    </row>
    <row r="110" spans="2:9">
      <c r="B110" s="186"/>
      <c r="C110" s="51"/>
      <c r="D110" s="187"/>
      <c r="E110" s="188"/>
      <c r="F110" s="189"/>
      <c r="G110" s="216"/>
      <c r="H110" s="190"/>
      <c r="I110" s="200"/>
    </row>
    <row r="111" spans="2:9">
      <c r="B111" s="186"/>
      <c r="C111" s="51"/>
      <c r="D111" s="187"/>
      <c r="E111" s="188"/>
      <c r="F111" s="189"/>
      <c r="G111" s="216"/>
      <c r="H111" s="190"/>
      <c r="I111" s="200"/>
    </row>
    <row r="112" spans="2:9">
      <c r="B112" s="186"/>
      <c r="C112" s="51"/>
      <c r="D112" s="187"/>
      <c r="E112" s="188"/>
      <c r="F112" s="189"/>
      <c r="G112" s="216"/>
      <c r="H112" s="190"/>
      <c r="I112" s="200"/>
    </row>
    <row r="113" spans="2:9">
      <c r="B113" s="186"/>
      <c r="C113" s="51"/>
      <c r="D113" s="187"/>
      <c r="E113" s="188"/>
      <c r="F113" s="189"/>
      <c r="G113" s="216"/>
      <c r="H113" s="190"/>
      <c r="I113" s="200"/>
    </row>
    <row r="114" spans="2:9">
      <c r="B114" s="186"/>
      <c r="C114" s="51"/>
      <c r="D114" s="187"/>
      <c r="E114" s="188"/>
      <c r="F114" s="189"/>
      <c r="G114" s="216"/>
      <c r="H114" s="190"/>
      <c r="I114" s="200"/>
    </row>
    <row r="115" spans="2:9">
      <c r="B115" s="186"/>
      <c r="C115" s="51"/>
      <c r="D115" s="187"/>
      <c r="E115" s="188"/>
      <c r="F115" s="189"/>
      <c r="G115" s="216"/>
      <c r="H115" s="190"/>
      <c r="I115" s="200"/>
    </row>
    <row r="116" spans="2:9">
      <c r="B116" s="186"/>
      <c r="C116" s="51"/>
      <c r="D116" s="187"/>
      <c r="E116" s="188"/>
      <c r="F116" s="189"/>
      <c r="G116" s="216"/>
      <c r="H116" s="190"/>
      <c r="I116" s="200"/>
    </row>
    <row r="117" spans="2:9">
      <c r="B117" s="186"/>
      <c r="C117" s="51"/>
      <c r="D117" s="187"/>
      <c r="E117" s="188"/>
      <c r="F117" s="189"/>
      <c r="G117" s="216"/>
      <c r="H117" s="190"/>
      <c r="I117" s="200"/>
    </row>
    <row r="118" spans="2:9">
      <c r="B118" s="186"/>
      <c r="C118" s="51"/>
      <c r="D118" s="187"/>
      <c r="E118" s="188"/>
      <c r="F118" s="189"/>
      <c r="G118" s="216"/>
      <c r="H118" s="190"/>
      <c r="I118" s="200"/>
    </row>
    <row r="119" spans="2:9">
      <c r="B119" s="186"/>
      <c r="C119" s="51"/>
      <c r="D119" s="187"/>
      <c r="E119" s="188"/>
      <c r="F119" s="189"/>
      <c r="G119" s="216"/>
      <c r="H119" s="190"/>
      <c r="I119" s="200"/>
    </row>
    <row r="120" spans="2:9">
      <c r="B120" s="186"/>
      <c r="C120" s="51"/>
      <c r="D120" s="187"/>
      <c r="E120" s="188"/>
      <c r="F120" s="189"/>
      <c r="G120" s="216"/>
      <c r="H120" s="190"/>
      <c r="I120" s="200"/>
    </row>
    <row r="121" spans="2:9">
      <c r="B121" s="186"/>
      <c r="C121" s="51"/>
      <c r="D121" s="187"/>
      <c r="E121" s="188"/>
      <c r="F121" s="189"/>
      <c r="G121" s="216"/>
      <c r="H121" s="190"/>
      <c r="I121" s="200"/>
    </row>
    <row r="122" spans="2:9">
      <c r="B122" s="186"/>
      <c r="C122" s="51"/>
      <c r="D122" s="187"/>
      <c r="E122" s="188"/>
      <c r="F122" s="189"/>
      <c r="G122" s="216"/>
      <c r="H122" s="190"/>
      <c r="I122" s="200"/>
    </row>
    <row r="123" spans="2:9">
      <c r="B123" s="186"/>
      <c r="C123" s="51"/>
      <c r="D123" s="187"/>
      <c r="E123" s="188"/>
      <c r="F123" s="189"/>
      <c r="G123" s="216"/>
      <c r="H123" s="190"/>
      <c r="I123" s="200"/>
    </row>
    <row r="124" spans="2:9">
      <c r="B124" s="186"/>
      <c r="C124" s="51"/>
      <c r="D124" s="187"/>
      <c r="E124" s="188"/>
      <c r="F124" s="189"/>
      <c r="G124" s="216"/>
      <c r="H124" s="190"/>
      <c r="I124" s="200"/>
    </row>
    <row r="125" spans="2:9">
      <c r="B125" s="186"/>
      <c r="C125" s="51"/>
      <c r="D125" s="187"/>
      <c r="E125" s="188"/>
      <c r="F125" s="189"/>
      <c r="G125" s="216"/>
      <c r="H125" s="190"/>
      <c r="I125" s="200"/>
    </row>
    <row r="126" spans="2:9">
      <c r="B126" s="186"/>
      <c r="C126" s="51"/>
      <c r="D126" s="187"/>
      <c r="E126" s="188"/>
      <c r="F126" s="189"/>
      <c r="G126" s="216"/>
      <c r="H126" s="190"/>
      <c r="I126" s="200"/>
    </row>
    <row r="127" spans="2:9">
      <c r="B127" s="186"/>
      <c r="C127" s="51"/>
      <c r="D127" s="187"/>
      <c r="E127" s="188"/>
      <c r="F127" s="189"/>
      <c r="G127" s="216"/>
      <c r="H127" s="190"/>
      <c r="I127" s="200"/>
    </row>
    <row r="128" spans="2:9">
      <c r="B128" s="186"/>
      <c r="C128" s="51"/>
      <c r="D128" s="187"/>
      <c r="E128" s="188"/>
      <c r="F128" s="189"/>
      <c r="G128" s="216"/>
      <c r="H128" s="190"/>
      <c r="I128" s="200"/>
    </row>
    <row r="129" spans="2:9">
      <c r="B129" s="186"/>
      <c r="C129" s="51"/>
      <c r="D129" s="187"/>
      <c r="E129" s="188"/>
      <c r="F129" s="189"/>
      <c r="G129" s="216"/>
      <c r="H129" s="190"/>
      <c r="I129" s="200"/>
    </row>
    <row r="130" spans="2:9">
      <c r="B130" s="186"/>
      <c r="C130" s="51"/>
      <c r="D130" s="187"/>
      <c r="E130" s="188"/>
      <c r="F130" s="189"/>
      <c r="G130" s="216"/>
      <c r="H130" s="190"/>
      <c r="I130" s="200"/>
    </row>
    <row r="131" spans="2:9">
      <c r="B131" s="186"/>
      <c r="C131" s="51"/>
      <c r="D131" s="187"/>
      <c r="E131" s="188"/>
      <c r="F131" s="189"/>
      <c r="G131" s="216"/>
      <c r="H131" s="190"/>
      <c r="I131" s="200"/>
    </row>
    <row r="132" spans="2:9">
      <c r="B132" s="186"/>
      <c r="C132" s="51"/>
      <c r="D132" s="187"/>
      <c r="E132" s="188"/>
      <c r="F132" s="189"/>
      <c r="G132" s="216"/>
      <c r="H132" s="190"/>
      <c r="I132" s="200"/>
    </row>
    <row r="133" spans="2:9">
      <c r="B133" s="186"/>
      <c r="C133" s="51"/>
      <c r="D133" s="187"/>
      <c r="E133" s="188"/>
      <c r="F133" s="189"/>
      <c r="G133" s="216"/>
      <c r="H133" s="190"/>
      <c r="I133" s="200"/>
    </row>
    <row r="134" spans="2:9">
      <c r="B134" s="186"/>
      <c r="C134" s="51"/>
      <c r="D134" s="187"/>
      <c r="E134" s="188"/>
      <c r="F134" s="189"/>
      <c r="G134" s="216"/>
      <c r="H134" s="190"/>
      <c r="I134" s="200"/>
    </row>
    <row r="135" spans="2:9">
      <c r="B135" s="186"/>
      <c r="C135" s="51"/>
      <c r="D135" s="187"/>
      <c r="E135" s="188"/>
      <c r="F135" s="189"/>
      <c r="G135" s="216"/>
      <c r="H135" s="190"/>
      <c r="I135" s="200"/>
    </row>
    <row r="136" spans="2:9">
      <c r="B136" s="186"/>
      <c r="C136" s="51"/>
      <c r="D136" s="187"/>
      <c r="E136" s="188"/>
      <c r="F136" s="189"/>
      <c r="G136" s="216"/>
      <c r="H136" s="190"/>
      <c r="I136" s="200"/>
    </row>
    <row r="137" spans="2:9">
      <c r="B137" s="186"/>
      <c r="C137" s="51"/>
      <c r="D137" s="187"/>
      <c r="E137" s="188"/>
      <c r="F137" s="189"/>
      <c r="G137" s="216"/>
      <c r="H137" s="190"/>
      <c r="I137" s="200"/>
    </row>
    <row r="138" spans="2:9">
      <c r="B138" s="186"/>
      <c r="C138" s="51"/>
      <c r="D138" s="187"/>
      <c r="E138" s="188"/>
      <c r="F138" s="189"/>
      <c r="G138" s="216"/>
      <c r="H138" s="190"/>
      <c r="I138" s="200"/>
    </row>
    <row r="139" spans="2:9">
      <c r="B139" s="186"/>
      <c r="C139" s="51"/>
      <c r="D139" s="187"/>
      <c r="E139" s="188"/>
      <c r="F139" s="189"/>
      <c r="G139" s="216"/>
      <c r="H139" s="190"/>
      <c r="I139" s="200"/>
    </row>
    <row r="140" spans="2:9">
      <c r="B140" s="186"/>
      <c r="C140" s="51"/>
      <c r="D140" s="187"/>
      <c r="E140" s="188"/>
      <c r="F140" s="189"/>
      <c r="G140" s="216"/>
      <c r="H140" s="190"/>
      <c r="I140" s="200"/>
    </row>
    <row r="141" spans="2:9">
      <c r="B141" s="186"/>
      <c r="C141" s="51"/>
      <c r="D141" s="187"/>
      <c r="E141" s="188"/>
      <c r="F141" s="189"/>
      <c r="G141" s="216"/>
      <c r="H141" s="190"/>
      <c r="I141" s="200"/>
    </row>
    <row r="142" spans="2:9">
      <c r="B142" s="186"/>
      <c r="C142" s="51"/>
      <c r="D142" s="187"/>
      <c r="E142" s="188"/>
      <c r="F142" s="189"/>
      <c r="G142" s="216"/>
      <c r="H142" s="190"/>
      <c r="I142" s="200"/>
    </row>
    <row r="143" spans="2:9">
      <c r="B143" s="186"/>
      <c r="C143" s="51"/>
      <c r="D143" s="187"/>
      <c r="E143" s="188"/>
      <c r="F143" s="189"/>
      <c r="G143" s="216"/>
      <c r="H143" s="190"/>
      <c r="I143" s="200"/>
    </row>
    <row r="144" spans="2:9">
      <c r="B144" s="186"/>
      <c r="C144" s="51"/>
      <c r="D144" s="187"/>
      <c r="E144" s="188"/>
      <c r="F144" s="189"/>
      <c r="G144" s="216"/>
      <c r="H144" s="190"/>
      <c r="I144" s="200"/>
    </row>
    <row r="145" spans="2:9">
      <c r="B145" s="186"/>
      <c r="C145" s="51"/>
      <c r="D145" s="187"/>
      <c r="E145" s="188"/>
      <c r="F145" s="189"/>
      <c r="G145" s="216"/>
      <c r="H145" s="190"/>
      <c r="I145" s="200"/>
    </row>
    <row r="146" spans="2:9">
      <c r="B146" s="186"/>
      <c r="C146" s="51"/>
      <c r="D146" s="187"/>
      <c r="E146" s="188"/>
      <c r="F146" s="189"/>
      <c r="G146" s="216"/>
      <c r="H146" s="190"/>
      <c r="I146" s="200"/>
    </row>
    <row r="147" spans="2:9">
      <c r="B147" s="186"/>
      <c r="C147" s="51"/>
      <c r="D147" s="187"/>
      <c r="E147" s="188"/>
      <c r="F147" s="189"/>
      <c r="G147" s="216"/>
      <c r="H147" s="190"/>
      <c r="I147" s="200"/>
    </row>
    <row r="148" spans="2:9">
      <c r="B148" s="186"/>
      <c r="C148" s="51"/>
      <c r="D148" s="187"/>
      <c r="E148" s="188"/>
      <c r="F148" s="189"/>
      <c r="G148" s="216"/>
      <c r="H148" s="190"/>
      <c r="I148" s="200"/>
    </row>
    <row r="149" spans="2:9">
      <c r="B149" s="186"/>
      <c r="C149" s="51"/>
      <c r="D149" s="187"/>
      <c r="E149" s="188"/>
      <c r="F149" s="189"/>
      <c r="G149" s="216"/>
      <c r="H149" s="190"/>
      <c r="I149" s="200"/>
    </row>
    <row r="150" spans="2:9">
      <c r="B150" s="186"/>
      <c r="C150" s="51"/>
      <c r="D150" s="187"/>
      <c r="E150" s="188"/>
      <c r="F150" s="189"/>
      <c r="G150" s="216"/>
      <c r="H150" s="190"/>
      <c r="I150" s="200"/>
    </row>
    <row r="151" spans="2:9">
      <c r="B151" s="186"/>
      <c r="C151" s="51"/>
      <c r="D151" s="187"/>
      <c r="E151" s="188"/>
      <c r="F151" s="189"/>
      <c r="G151" s="216"/>
      <c r="H151" s="190"/>
      <c r="I151" s="200"/>
    </row>
    <row r="152" spans="2:9">
      <c r="B152" s="186"/>
      <c r="C152" s="51"/>
      <c r="D152" s="187"/>
      <c r="E152" s="188"/>
      <c r="F152" s="189"/>
      <c r="G152" s="216"/>
      <c r="H152" s="190"/>
      <c r="I152" s="200"/>
    </row>
    <row r="153" spans="2:9">
      <c r="B153" s="186"/>
      <c r="C153" s="51"/>
      <c r="D153" s="187"/>
      <c r="E153" s="188"/>
      <c r="F153" s="189"/>
      <c r="G153" s="216"/>
      <c r="H153" s="190"/>
      <c r="I153" s="200"/>
    </row>
    <row r="154" spans="2:9">
      <c r="B154" s="186"/>
      <c r="C154" s="51"/>
      <c r="D154" s="187"/>
      <c r="E154" s="188"/>
      <c r="F154" s="189"/>
      <c r="G154" s="216"/>
      <c r="H154" s="190"/>
      <c r="I154" s="200"/>
    </row>
    <row r="155" spans="2:9">
      <c r="B155" s="186"/>
      <c r="C155" s="51"/>
      <c r="D155" s="187"/>
      <c r="E155" s="188"/>
      <c r="F155" s="189"/>
      <c r="G155" s="216"/>
      <c r="H155" s="190"/>
      <c r="I155" s="200"/>
    </row>
    <row r="156" spans="2:9">
      <c r="B156" s="186"/>
      <c r="C156" s="51"/>
      <c r="D156" s="187"/>
      <c r="E156" s="188"/>
      <c r="F156" s="189"/>
      <c r="G156" s="216"/>
      <c r="H156" s="190"/>
      <c r="I156" s="200"/>
    </row>
    <row r="157" spans="2:9">
      <c r="B157" s="186"/>
      <c r="C157" s="51"/>
      <c r="D157" s="187"/>
      <c r="E157" s="188"/>
      <c r="F157" s="189"/>
      <c r="G157" s="216"/>
      <c r="H157" s="190"/>
      <c r="I157" s="200"/>
    </row>
    <row r="158" spans="2:9">
      <c r="B158" s="186"/>
      <c r="C158" s="51"/>
      <c r="D158" s="187"/>
      <c r="E158" s="188"/>
      <c r="F158" s="189"/>
      <c r="G158" s="216"/>
      <c r="H158" s="190"/>
      <c r="I158" s="200"/>
    </row>
    <row r="159" spans="2:9">
      <c r="B159" s="186"/>
      <c r="C159" s="51"/>
      <c r="D159" s="187"/>
      <c r="E159" s="188"/>
      <c r="F159" s="189"/>
      <c r="G159" s="216"/>
      <c r="H159" s="190"/>
      <c r="I159" s="200"/>
    </row>
    <row r="160" spans="2:9">
      <c r="B160" s="186"/>
      <c r="C160" s="51"/>
      <c r="D160" s="187"/>
      <c r="E160" s="188"/>
      <c r="F160" s="189"/>
      <c r="G160" s="216"/>
      <c r="H160" s="190"/>
      <c r="I160" s="200"/>
    </row>
    <row r="161" spans="2:9">
      <c r="B161" s="186"/>
      <c r="C161" s="51"/>
      <c r="D161" s="187"/>
      <c r="E161" s="188"/>
      <c r="F161" s="189"/>
      <c r="G161" s="216"/>
      <c r="H161" s="190"/>
      <c r="I161" s="200"/>
    </row>
    <row r="162" spans="2:9">
      <c r="B162" s="186"/>
      <c r="C162" s="51"/>
      <c r="D162" s="187"/>
      <c r="E162" s="188"/>
      <c r="F162" s="189"/>
      <c r="G162" s="216"/>
      <c r="H162" s="190"/>
      <c r="I162" s="200"/>
    </row>
    <row r="163" spans="2:9">
      <c r="B163" s="186"/>
      <c r="C163" s="51"/>
      <c r="D163" s="187"/>
      <c r="E163" s="188"/>
      <c r="F163" s="189"/>
      <c r="G163" s="216"/>
      <c r="H163" s="190"/>
      <c r="I163" s="200"/>
    </row>
    <row r="164" spans="2:9">
      <c r="B164" s="186"/>
      <c r="C164" s="51"/>
      <c r="D164" s="187"/>
      <c r="E164" s="188"/>
      <c r="F164" s="189"/>
      <c r="G164" s="216"/>
      <c r="H164" s="190"/>
      <c r="I164" s="200"/>
    </row>
    <row r="165" spans="2:9">
      <c r="B165" s="186"/>
      <c r="C165" s="51"/>
      <c r="D165" s="187"/>
      <c r="E165" s="188"/>
      <c r="F165" s="189"/>
      <c r="G165" s="216"/>
      <c r="H165" s="190"/>
      <c r="I165" s="200"/>
    </row>
    <row r="166" spans="2:9">
      <c r="B166" s="186"/>
      <c r="C166" s="51"/>
      <c r="D166" s="187"/>
      <c r="E166" s="188"/>
      <c r="F166" s="189"/>
      <c r="G166" s="216"/>
      <c r="H166" s="190"/>
      <c r="I166" s="200"/>
    </row>
    <row r="167" spans="2:9">
      <c r="B167" s="186"/>
      <c r="C167" s="51"/>
      <c r="D167" s="187"/>
      <c r="E167" s="188"/>
      <c r="F167" s="189"/>
      <c r="G167" s="216"/>
      <c r="H167" s="190"/>
      <c r="I167" s="200"/>
    </row>
    <row r="168" spans="2:9">
      <c r="B168" s="186"/>
      <c r="C168" s="51"/>
      <c r="D168" s="187"/>
      <c r="E168" s="188"/>
      <c r="F168" s="189"/>
      <c r="G168" s="216"/>
      <c r="H168" s="190"/>
      <c r="I168" s="200"/>
    </row>
    <row r="169" spans="2:9">
      <c r="B169" s="186"/>
      <c r="C169" s="51"/>
      <c r="D169" s="187"/>
      <c r="E169" s="188"/>
      <c r="F169" s="189"/>
      <c r="G169" s="216"/>
      <c r="H169" s="190"/>
      <c r="I169" s="200"/>
    </row>
    <row r="170" spans="2:9">
      <c r="B170" s="186"/>
      <c r="C170" s="51"/>
      <c r="D170" s="187"/>
      <c r="E170" s="188"/>
      <c r="F170" s="189"/>
      <c r="G170" s="216"/>
      <c r="H170" s="190"/>
      <c r="I170" s="200"/>
    </row>
    <row r="171" spans="2:9">
      <c r="B171" s="186"/>
      <c r="C171" s="51"/>
      <c r="D171" s="187"/>
      <c r="E171" s="188"/>
      <c r="F171" s="189"/>
      <c r="G171" s="216"/>
      <c r="H171" s="190"/>
      <c r="I171" s="200"/>
    </row>
    <row r="172" spans="2:9">
      <c r="B172" s="186"/>
      <c r="C172" s="51"/>
      <c r="D172" s="187"/>
      <c r="E172" s="188"/>
      <c r="F172" s="189"/>
      <c r="G172" s="216"/>
      <c r="H172" s="190"/>
      <c r="I172" s="200"/>
    </row>
    <row r="173" spans="2:9">
      <c r="B173" s="186"/>
      <c r="C173" s="51"/>
      <c r="D173" s="187"/>
      <c r="E173" s="188"/>
      <c r="F173" s="189"/>
      <c r="G173" s="216"/>
      <c r="H173" s="190"/>
      <c r="I173" s="200"/>
    </row>
    <row r="174" spans="2:9">
      <c r="B174" s="186"/>
      <c r="C174" s="51"/>
      <c r="D174" s="187"/>
      <c r="E174" s="188"/>
      <c r="F174" s="189"/>
      <c r="G174" s="216"/>
      <c r="H174" s="190"/>
      <c r="I174" s="200"/>
    </row>
    <row r="175" spans="2:9">
      <c r="B175" s="186"/>
      <c r="C175" s="51"/>
      <c r="D175" s="187"/>
      <c r="E175" s="188"/>
      <c r="F175" s="189"/>
      <c r="G175" s="216"/>
      <c r="H175" s="190"/>
      <c r="I175" s="200"/>
    </row>
    <row r="176" spans="2:9">
      <c r="B176" s="186"/>
      <c r="C176" s="51"/>
      <c r="D176" s="187"/>
      <c r="E176" s="188"/>
      <c r="F176" s="189"/>
      <c r="G176" s="216"/>
      <c r="H176" s="190"/>
      <c r="I176" s="200"/>
    </row>
    <row r="177" spans="2:9">
      <c r="B177" s="186"/>
      <c r="C177" s="51"/>
      <c r="D177" s="187"/>
      <c r="E177" s="188"/>
      <c r="F177" s="189"/>
      <c r="G177" s="216"/>
      <c r="H177" s="190"/>
      <c r="I177" s="200"/>
    </row>
    <row r="178" spans="2:9">
      <c r="B178" s="186"/>
      <c r="C178" s="51"/>
      <c r="D178" s="187"/>
      <c r="E178" s="188"/>
      <c r="F178" s="189"/>
      <c r="G178" s="216"/>
      <c r="H178" s="190"/>
      <c r="I178" s="200"/>
    </row>
    <row r="179" spans="2:9">
      <c r="B179" s="186"/>
      <c r="C179" s="51"/>
      <c r="D179" s="187"/>
      <c r="E179" s="188"/>
      <c r="F179" s="189"/>
      <c r="G179" s="216"/>
      <c r="H179" s="190"/>
      <c r="I179" s="200"/>
    </row>
    <row r="180" spans="2:9">
      <c r="B180" s="186"/>
      <c r="C180" s="51"/>
      <c r="D180" s="187"/>
      <c r="E180" s="188"/>
      <c r="F180" s="189"/>
      <c r="G180" s="216"/>
      <c r="H180" s="190"/>
      <c r="I180" s="200"/>
    </row>
    <row r="181" spans="2:9">
      <c r="B181" s="186"/>
      <c r="C181" s="51"/>
      <c r="D181" s="187"/>
      <c r="E181" s="188"/>
      <c r="F181" s="189"/>
      <c r="G181" s="216"/>
      <c r="H181" s="190"/>
      <c r="I181" s="200"/>
    </row>
    <row r="182" spans="2:9">
      <c r="B182" s="186"/>
      <c r="C182" s="51"/>
      <c r="D182" s="187"/>
      <c r="E182" s="188"/>
      <c r="F182" s="189"/>
      <c r="G182" s="216"/>
      <c r="H182" s="190"/>
      <c r="I182" s="200"/>
    </row>
    <row r="183" spans="2:9">
      <c r="B183" s="186"/>
      <c r="C183" s="51"/>
      <c r="D183" s="187"/>
      <c r="E183" s="188"/>
      <c r="F183" s="189"/>
      <c r="G183" s="216"/>
      <c r="H183" s="190"/>
      <c r="I183" s="200"/>
    </row>
    <row r="184" spans="2:9">
      <c r="B184" s="186"/>
      <c r="C184" s="51"/>
      <c r="D184" s="187"/>
      <c r="E184" s="188"/>
      <c r="F184" s="189"/>
      <c r="G184" s="216"/>
      <c r="H184" s="190"/>
      <c r="I184" s="200"/>
    </row>
    <row r="185" spans="2:9">
      <c r="B185" s="186"/>
      <c r="C185" s="51"/>
      <c r="D185" s="187"/>
      <c r="E185" s="188"/>
      <c r="F185" s="189"/>
      <c r="G185" s="216"/>
      <c r="H185" s="190"/>
      <c r="I185" s="200"/>
    </row>
    <row r="186" spans="2:9">
      <c r="B186" s="186"/>
      <c r="C186" s="51"/>
      <c r="D186" s="187"/>
      <c r="E186" s="188"/>
      <c r="F186" s="189"/>
      <c r="G186" s="216"/>
      <c r="H186" s="190"/>
      <c r="I186" s="200"/>
    </row>
    <row r="187" spans="2:9">
      <c r="B187" s="186"/>
      <c r="C187" s="51"/>
      <c r="D187" s="187"/>
      <c r="E187" s="188"/>
      <c r="F187" s="189"/>
      <c r="G187" s="216"/>
      <c r="H187" s="190"/>
      <c r="I187" s="200"/>
    </row>
    <row r="188" spans="2:9">
      <c r="B188" s="186"/>
      <c r="C188" s="51"/>
      <c r="D188" s="187"/>
      <c r="E188" s="188"/>
      <c r="F188" s="189"/>
      <c r="G188" s="216"/>
      <c r="H188" s="190"/>
      <c r="I188" s="200"/>
    </row>
    <row r="189" spans="2:9">
      <c r="B189" s="186"/>
      <c r="C189" s="51"/>
      <c r="D189" s="187"/>
      <c r="E189" s="188"/>
      <c r="F189" s="189"/>
      <c r="G189" s="216"/>
      <c r="H189" s="190"/>
      <c r="I189" s="200"/>
    </row>
    <row r="190" spans="2:9">
      <c r="B190" s="186"/>
      <c r="C190" s="51"/>
      <c r="D190" s="187"/>
      <c r="E190" s="188"/>
      <c r="F190" s="189"/>
      <c r="G190" s="216"/>
      <c r="H190" s="190"/>
      <c r="I190" s="200"/>
    </row>
    <row r="191" spans="2:9">
      <c r="B191" s="186"/>
      <c r="C191" s="51"/>
      <c r="D191" s="187"/>
      <c r="E191" s="188"/>
      <c r="F191" s="189"/>
      <c r="G191" s="216"/>
      <c r="H191" s="190"/>
      <c r="I191" s="200"/>
    </row>
    <row r="192" spans="2:9">
      <c r="B192" s="186"/>
      <c r="C192" s="51"/>
      <c r="D192" s="187"/>
      <c r="E192" s="188"/>
      <c r="F192" s="189"/>
      <c r="G192" s="216"/>
      <c r="H192" s="190"/>
      <c r="I192" s="200"/>
    </row>
    <row r="193" spans="2:9">
      <c r="B193" s="186"/>
      <c r="C193" s="51"/>
      <c r="D193" s="187"/>
      <c r="E193" s="188"/>
      <c r="F193" s="189"/>
      <c r="G193" s="216"/>
      <c r="H193" s="190"/>
      <c r="I193" s="200"/>
    </row>
    <row r="194" spans="2:9">
      <c r="B194" s="186"/>
      <c r="C194" s="51"/>
      <c r="D194" s="187"/>
      <c r="E194" s="188"/>
      <c r="F194" s="189"/>
      <c r="G194" s="216"/>
      <c r="H194" s="190"/>
      <c r="I194" s="200"/>
    </row>
    <row r="195" spans="2:9">
      <c r="B195" s="186"/>
      <c r="C195" s="51"/>
      <c r="D195" s="187"/>
      <c r="E195" s="188"/>
      <c r="F195" s="189"/>
      <c r="G195" s="216"/>
      <c r="H195" s="190"/>
      <c r="I195" s="200"/>
    </row>
    <row r="196" spans="2:9">
      <c r="B196" s="186"/>
      <c r="C196" s="51"/>
      <c r="D196" s="187"/>
      <c r="E196" s="188"/>
      <c r="F196" s="189"/>
      <c r="G196" s="216"/>
      <c r="H196" s="190"/>
      <c r="I196" s="200"/>
    </row>
    <row r="197" spans="2:9">
      <c r="B197" s="186"/>
      <c r="C197" s="51"/>
      <c r="D197" s="187"/>
      <c r="E197" s="188"/>
      <c r="F197" s="189"/>
      <c r="G197" s="216"/>
      <c r="H197" s="190"/>
      <c r="I197" s="200"/>
    </row>
    <row r="198" spans="2:9">
      <c r="B198" s="186"/>
      <c r="C198" s="51"/>
      <c r="D198" s="187"/>
      <c r="E198" s="188"/>
      <c r="F198" s="189"/>
      <c r="G198" s="216"/>
      <c r="H198" s="190"/>
      <c r="I198" s="200"/>
    </row>
    <row r="199" spans="2:9">
      <c r="B199" s="186"/>
      <c r="C199" s="51"/>
      <c r="D199" s="187"/>
      <c r="E199" s="188"/>
      <c r="F199" s="189"/>
      <c r="G199" s="216"/>
      <c r="H199" s="190"/>
      <c r="I199" s="200"/>
    </row>
    <row r="200" spans="2:9">
      <c r="B200" s="186"/>
      <c r="C200" s="51"/>
      <c r="D200" s="187"/>
      <c r="E200" s="188"/>
      <c r="F200" s="189"/>
      <c r="G200" s="216"/>
      <c r="H200" s="190"/>
      <c r="I200" s="200"/>
    </row>
    <row r="201" spans="2:9">
      <c r="B201" s="186"/>
      <c r="C201" s="51"/>
      <c r="D201" s="187"/>
      <c r="E201" s="188"/>
      <c r="F201" s="189"/>
      <c r="G201" s="216"/>
      <c r="H201" s="190"/>
      <c r="I201" s="200"/>
    </row>
    <row r="202" spans="2:9">
      <c r="B202" s="186"/>
      <c r="C202" s="51"/>
      <c r="D202" s="187"/>
      <c r="E202" s="188"/>
      <c r="F202" s="189"/>
      <c r="G202" s="216"/>
      <c r="H202" s="190"/>
      <c r="I202" s="200"/>
    </row>
    <row r="203" spans="2:9">
      <c r="B203" s="186"/>
      <c r="C203" s="51"/>
      <c r="D203" s="187"/>
      <c r="E203" s="188"/>
      <c r="F203" s="189"/>
      <c r="G203" s="216"/>
      <c r="H203" s="190"/>
      <c r="I203" s="200"/>
    </row>
    <row r="204" spans="2:9">
      <c r="B204" s="186"/>
      <c r="C204" s="51"/>
      <c r="D204" s="187"/>
      <c r="E204" s="188"/>
      <c r="F204" s="189"/>
      <c r="G204" s="216"/>
      <c r="H204" s="190"/>
      <c r="I204" s="200"/>
    </row>
    <row r="205" spans="2:9">
      <c r="B205" s="186"/>
      <c r="C205" s="51"/>
      <c r="D205" s="187"/>
      <c r="E205" s="188"/>
      <c r="F205" s="189"/>
      <c r="G205" s="216"/>
      <c r="H205" s="190"/>
      <c r="I205" s="200"/>
    </row>
    <row r="206" spans="2:9">
      <c r="B206" s="186"/>
      <c r="C206" s="51"/>
      <c r="D206" s="187"/>
      <c r="E206" s="188"/>
      <c r="F206" s="189"/>
      <c r="G206" s="216"/>
      <c r="H206" s="190"/>
      <c r="I206" s="200"/>
    </row>
    <row r="207" spans="2:9">
      <c r="B207" s="186"/>
      <c r="C207" s="51"/>
      <c r="D207" s="187"/>
      <c r="E207" s="188"/>
      <c r="F207" s="189"/>
      <c r="G207" s="216"/>
      <c r="H207" s="190"/>
      <c r="I207" s="200"/>
    </row>
    <row r="208" spans="2:9">
      <c r="B208" s="186"/>
      <c r="C208" s="51"/>
      <c r="D208" s="187"/>
      <c r="E208" s="188"/>
      <c r="F208" s="189"/>
      <c r="G208" s="216"/>
      <c r="H208" s="190"/>
      <c r="I208" s="200"/>
    </row>
    <row r="209" spans="2:9">
      <c r="B209" s="186"/>
      <c r="C209" s="51"/>
      <c r="D209" s="187"/>
      <c r="E209" s="188"/>
      <c r="F209" s="189"/>
      <c r="G209" s="216"/>
      <c r="H209" s="190"/>
      <c r="I209" s="200"/>
    </row>
    <row r="210" spans="2:9">
      <c r="B210" s="186"/>
      <c r="C210" s="51"/>
      <c r="D210" s="187"/>
      <c r="E210" s="188"/>
      <c r="F210" s="189"/>
      <c r="G210" s="216"/>
      <c r="H210" s="190"/>
      <c r="I210" s="200"/>
    </row>
    <row r="211" spans="2:9">
      <c r="B211" s="186"/>
      <c r="C211" s="51"/>
      <c r="D211" s="187"/>
      <c r="E211" s="188"/>
      <c r="F211" s="189"/>
      <c r="G211" s="216"/>
      <c r="H211" s="190"/>
      <c r="I211" s="200"/>
    </row>
    <row r="212" spans="2:9">
      <c r="B212" s="186"/>
      <c r="C212" s="51"/>
      <c r="D212" s="187"/>
      <c r="E212" s="188"/>
      <c r="F212" s="189"/>
      <c r="G212" s="216"/>
      <c r="H212" s="190"/>
      <c r="I212" s="200"/>
    </row>
    <row r="213" spans="2:9">
      <c r="B213" s="186"/>
      <c r="C213" s="51"/>
      <c r="D213" s="187"/>
      <c r="E213" s="188"/>
      <c r="F213" s="189"/>
      <c r="G213" s="216"/>
      <c r="H213" s="190"/>
      <c r="I213" s="200"/>
    </row>
    <row r="214" spans="2:9">
      <c r="B214" s="186"/>
      <c r="C214" s="51"/>
      <c r="D214" s="187"/>
      <c r="E214" s="188"/>
      <c r="F214" s="189"/>
      <c r="G214" s="216"/>
      <c r="H214" s="190"/>
      <c r="I214" s="200"/>
    </row>
    <row r="215" spans="2:9">
      <c r="B215" s="186"/>
      <c r="C215" s="51"/>
      <c r="D215" s="187"/>
      <c r="E215" s="188"/>
      <c r="F215" s="189"/>
      <c r="G215" s="216"/>
      <c r="H215" s="190"/>
      <c r="I215" s="200"/>
    </row>
    <row r="216" spans="2:9">
      <c r="B216" s="186"/>
      <c r="C216" s="51"/>
      <c r="D216" s="187"/>
      <c r="E216" s="188"/>
      <c r="F216" s="189"/>
      <c r="G216" s="216"/>
      <c r="H216" s="190"/>
      <c r="I216" s="200"/>
    </row>
    <row r="217" spans="2:9">
      <c r="B217" s="186"/>
      <c r="C217" s="51"/>
      <c r="D217" s="187"/>
      <c r="E217" s="188"/>
      <c r="F217" s="189"/>
      <c r="G217" s="216"/>
      <c r="H217" s="190"/>
      <c r="I217" s="200"/>
    </row>
    <row r="218" spans="2:9">
      <c r="B218" s="186"/>
      <c r="C218" s="51"/>
      <c r="D218" s="187"/>
      <c r="E218" s="188"/>
      <c r="F218" s="189"/>
      <c r="G218" s="216"/>
      <c r="H218" s="190"/>
      <c r="I218" s="200"/>
    </row>
    <row r="219" spans="2:9">
      <c r="B219" s="186"/>
      <c r="C219" s="51"/>
      <c r="D219" s="187"/>
      <c r="E219" s="188"/>
      <c r="F219" s="189"/>
      <c r="G219" s="216"/>
      <c r="H219" s="190"/>
      <c r="I219" s="200"/>
    </row>
    <row r="220" spans="2:9">
      <c r="B220" s="186"/>
      <c r="C220" s="51"/>
      <c r="D220" s="187"/>
      <c r="E220" s="188"/>
      <c r="F220" s="189"/>
      <c r="G220" s="216"/>
      <c r="H220" s="190"/>
      <c r="I220" s="200"/>
    </row>
    <row r="221" spans="2:9">
      <c r="B221" s="186"/>
      <c r="C221" s="51"/>
      <c r="D221" s="187"/>
      <c r="E221" s="188"/>
      <c r="F221" s="189"/>
      <c r="G221" s="216"/>
      <c r="H221" s="190"/>
      <c r="I221" s="200"/>
    </row>
    <row r="222" spans="2:9">
      <c r="B222" s="186"/>
      <c r="C222" s="51"/>
      <c r="D222" s="187"/>
      <c r="E222" s="188"/>
      <c r="F222" s="189"/>
      <c r="G222" s="216"/>
      <c r="H222" s="190"/>
      <c r="I222" s="200"/>
    </row>
    <row r="223" spans="2:9">
      <c r="B223" s="186"/>
      <c r="C223" s="51"/>
      <c r="D223" s="187"/>
      <c r="E223" s="188"/>
      <c r="F223" s="189"/>
      <c r="G223" s="216"/>
      <c r="H223" s="190"/>
      <c r="I223" s="200"/>
    </row>
    <row r="224" spans="2:9">
      <c r="B224" s="186"/>
      <c r="C224" s="51"/>
      <c r="D224" s="187"/>
      <c r="E224" s="188"/>
      <c r="F224" s="189"/>
      <c r="G224" s="216"/>
      <c r="H224" s="190"/>
      <c r="I224" s="200"/>
    </row>
    <row r="225" spans="2:9">
      <c r="B225" s="186"/>
      <c r="C225" s="51"/>
      <c r="D225" s="187"/>
      <c r="E225" s="188"/>
      <c r="F225" s="189"/>
      <c r="G225" s="216"/>
      <c r="H225" s="190"/>
      <c r="I225" s="200"/>
    </row>
    <row r="226" spans="2:9">
      <c r="B226" s="186"/>
      <c r="C226" s="51"/>
      <c r="D226" s="187"/>
      <c r="E226" s="188"/>
      <c r="F226" s="189"/>
      <c r="G226" s="216"/>
      <c r="H226" s="190"/>
      <c r="I226" s="200"/>
    </row>
    <row r="227" spans="2:9">
      <c r="B227" s="186"/>
      <c r="C227" s="51"/>
      <c r="D227" s="187"/>
      <c r="E227" s="188"/>
      <c r="F227" s="189"/>
      <c r="G227" s="216"/>
      <c r="H227" s="190"/>
      <c r="I227" s="200"/>
    </row>
    <row r="228" spans="2:9">
      <c r="B228" s="186"/>
      <c r="C228" s="51"/>
      <c r="D228" s="187"/>
      <c r="E228" s="188"/>
      <c r="F228" s="189"/>
      <c r="G228" s="216"/>
      <c r="H228" s="190"/>
      <c r="I228" s="200"/>
    </row>
    <row r="229" spans="2:9">
      <c r="B229" s="186"/>
      <c r="C229" s="51"/>
      <c r="D229" s="187"/>
      <c r="E229" s="188"/>
      <c r="F229" s="189"/>
      <c r="G229" s="216"/>
      <c r="H229" s="190"/>
      <c r="I229" s="200"/>
    </row>
    <row r="230" spans="2:9">
      <c r="B230" s="186"/>
      <c r="C230" s="51"/>
      <c r="D230" s="187"/>
      <c r="E230" s="188"/>
      <c r="F230" s="189"/>
      <c r="G230" s="216"/>
      <c r="H230" s="190"/>
      <c r="I230" s="200"/>
    </row>
    <row r="231" spans="2:9">
      <c r="B231" s="186"/>
      <c r="C231" s="51"/>
      <c r="D231" s="187"/>
      <c r="E231" s="188"/>
      <c r="F231" s="189"/>
      <c r="G231" s="216"/>
      <c r="H231" s="190"/>
      <c r="I231" s="200"/>
    </row>
    <row r="232" spans="2:9">
      <c r="B232" s="186"/>
      <c r="C232" s="51"/>
      <c r="D232" s="187"/>
      <c r="E232" s="188"/>
      <c r="F232" s="189"/>
      <c r="G232" s="216"/>
      <c r="H232" s="190"/>
      <c r="I232" s="200"/>
    </row>
    <row r="233" spans="2:9">
      <c r="B233" s="186"/>
      <c r="C233" s="51"/>
      <c r="D233" s="187"/>
      <c r="E233" s="188"/>
      <c r="F233" s="189"/>
      <c r="G233" s="216"/>
      <c r="H233" s="190"/>
      <c r="I233" s="200"/>
    </row>
    <row r="234" spans="2:9">
      <c r="B234" s="186"/>
      <c r="C234" s="51"/>
      <c r="D234" s="187"/>
      <c r="E234" s="188"/>
      <c r="F234" s="189"/>
      <c r="G234" s="216"/>
      <c r="H234" s="190"/>
      <c r="I234" s="200"/>
    </row>
    <row r="235" spans="2:9">
      <c r="B235" s="186"/>
      <c r="C235" s="51"/>
      <c r="D235" s="187"/>
      <c r="E235" s="188"/>
      <c r="F235" s="189"/>
      <c r="G235" s="216"/>
      <c r="H235" s="190"/>
      <c r="I235" s="200"/>
    </row>
    <row r="236" spans="2:9">
      <c r="B236" s="186"/>
      <c r="C236" s="51"/>
      <c r="D236" s="187"/>
      <c r="E236" s="188"/>
      <c r="F236" s="189"/>
      <c r="G236" s="216"/>
      <c r="H236" s="190"/>
      <c r="I236" s="200"/>
    </row>
    <row r="237" spans="2:9">
      <c r="B237" s="186"/>
      <c r="C237" s="51"/>
      <c r="D237" s="187"/>
      <c r="E237" s="188"/>
      <c r="F237" s="189"/>
      <c r="G237" s="216"/>
      <c r="H237" s="190"/>
      <c r="I237" s="200"/>
    </row>
    <row r="238" spans="2:9">
      <c r="B238" s="186"/>
      <c r="C238" s="51"/>
      <c r="D238" s="187"/>
      <c r="E238" s="188"/>
      <c r="F238" s="189"/>
      <c r="G238" s="216"/>
      <c r="H238" s="190"/>
      <c r="I238" s="200"/>
    </row>
    <row r="239" spans="2:9">
      <c r="B239" s="186"/>
      <c r="C239" s="51"/>
      <c r="D239" s="187"/>
      <c r="E239" s="188"/>
      <c r="F239" s="189"/>
      <c r="G239" s="216"/>
      <c r="H239" s="190"/>
      <c r="I239" s="200"/>
    </row>
    <row r="240" spans="2:9">
      <c r="B240" s="186"/>
      <c r="C240" s="51"/>
      <c r="D240" s="187"/>
      <c r="E240" s="188"/>
      <c r="F240" s="189"/>
      <c r="G240" s="216"/>
      <c r="H240" s="190"/>
      <c r="I240" s="200"/>
    </row>
    <row r="241" spans="2:9">
      <c r="B241" s="186"/>
      <c r="C241" s="51"/>
      <c r="D241" s="187"/>
      <c r="E241" s="188"/>
      <c r="F241" s="189"/>
      <c r="G241" s="216"/>
      <c r="H241" s="190"/>
      <c r="I241" s="200"/>
    </row>
    <row r="242" spans="2:9">
      <c r="B242" s="186"/>
      <c r="C242" s="51"/>
      <c r="D242" s="187"/>
      <c r="E242" s="188"/>
      <c r="F242" s="189"/>
      <c r="G242" s="216"/>
      <c r="H242" s="190"/>
      <c r="I242" s="200"/>
    </row>
    <row r="243" spans="2:9">
      <c r="B243" s="186"/>
      <c r="C243" s="51"/>
      <c r="D243" s="187"/>
      <c r="E243" s="188"/>
      <c r="F243" s="189"/>
      <c r="G243" s="216"/>
      <c r="H243" s="190"/>
      <c r="I243" s="200"/>
    </row>
    <row r="244" spans="2:9">
      <c r="B244" s="186"/>
      <c r="C244" s="51"/>
      <c r="D244" s="187"/>
      <c r="E244" s="188"/>
      <c r="F244" s="189"/>
      <c r="G244" s="216"/>
      <c r="H244" s="190"/>
      <c r="I244" s="200"/>
    </row>
    <row r="245" spans="2:9">
      <c r="B245" s="186"/>
      <c r="C245" s="51"/>
      <c r="D245" s="187"/>
      <c r="E245" s="188"/>
      <c r="F245" s="189"/>
      <c r="G245" s="216"/>
      <c r="H245" s="190"/>
      <c r="I245" s="200"/>
    </row>
    <row r="246" spans="2:9">
      <c r="B246" s="186"/>
      <c r="C246" s="51"/>
      <c r="D246" s="187"/>
      <c r="E246" s="188"/>
      <c r="F246" s="189"/>
      <c r="G246" s="216"/>
      <c r="H246" s="190"/>
      <c r="I246" s="200"/>
    </row>
    <row r="247" spans="2:9">
      <c r="B247" s="186"/>
      <c r="C247" s="51"/>
      <c r="D247" s="187"/>
      <c r="E247" s="188"/>
      <c r="F247" s="189"/>
      <c r="G247" s="216"/>
      <c r="H247" s="190"/>
      <c r="I247" s="200"/>
    </row>
    <row r="248" spans="2:9">
      <c r="B248" s="186"/>
      <c r="C248" s="51"/>
      <c r="D248" s="187"/>
      <c r="E248" s="188"/>
      <c r="F248" s="189"/>
      <c r="G248" s="216"/>
      <c r="H248" s="190"/>
      <c r="I248" s="200"/>
    </row>
    <row r="249" spans="2:9">
      <c r="B249" s="186"/>
      <c r="C249" s="51"/>
      <c r="D249" s="187"/>
      <c r="E249" s="188"/>
      <c r="F249" s="189"/>
      <c r="G249" s="216"/>
      <c r="H249" s="190"/>
      <c r="I249" s="200"/>
    </row>
    <row r="250" spans="2:9">
      <c r="B250" s="186"/>
      <c r="C250" s="51"/>
      <c r="D250" s="187"/>
      <c r="E250" s="188"/>
      <c r="F250" s="189"/>
      <c r="G250" s="216"/>
      <c r="H250" s="190"/>
      <c r="I250" s="200"/>
    </row>
    <row r="251" spans="2:9">
      <c r="B251" s="186"/>
      <c r="C251" s="51"/>
      <c r="D251" s="187"/>
      <c r="E251" s="188"/>
      <c r="F251" s="189"/>
      <c r="G251" s="216"/>
      <c r="H251" s="190"/>
      <c r="I251" s="200"/>
    </row>
    <row r="252" spans="2:9">
      <c r="B252" s="186"/>
      <c r="C252" s="51"/>
      <c r="D252" s="187"/>
      <c r="E252" s="188"/>
      <c r="F252" s="189"/>
      <c r="G252" s="216"/>
      <c r="H252" s="190"/>
      <c r="I252" s="200"/>
    </row>
    <row r="253" spans="2:9">
      <c r="B253" s="186"/>
      <c r="C253" s="51"/>
      <c r="D253" s="187"/>
      <c r="E253" s="188"/>
      <c r="F253" s="189"/>
      <c r="G253" s="216"/>
      <c r="H253" s="190"/>
      <c r="I253" s="200"/>
    </row>
    <row r="254" spans="2:9">
      <c r="B254" s="186"/>
      <c r="C254" s="51"/>
      <c r="D254" s="187"/>
      <c r="E254" s="188"/>
      <c r="F254" s="189"/>
      <c r="G254" s="216"/>
      <c r="H254" s="190"/>
      <c r="I254" s="200"/>
    </row>
    <row r="255" spans="2:9">
      <c r="B255" s="186"/>
      <c r="C255" s="51"/>
      <c r="D255" s="187"/>
      <c r="E255" s="188"/>
      <c r="F255" s="189"/>
      <c r="G255" s="216"/>
      <c r="H255" s="190"/>
      <c r="I255" s="200"/>
    </row>
    <row r="256" spans="2:9">
      <c r="B256" s="186"/>
      <c r="C256" s="51"/>
      <c r="D256" s="187"/>
      <c r="E256" s="188"/>
      <c r="F256" s="189"/>
      <c r="G256" s="216"/>
      <c r="H256" s="190"/>
      <c r="I256" s="200"/>
    </row>
    <row r="257" spans="2:9">
      <c r="B257" s="186"/>
      <c r="C257" s="51"/>
      <c r="D257" s="187"/>
      <c r="E257" s="188"/>
      <c r="F257" s="189"/>
      <c r="G257" s="216"/>
      <c r="H257" s="190"/>
      <c r="I257" s="200"/>
    </row>
    <row r="258" spans="2:9">
      <c r="B258" s="186"/>
      <c r="C258" s="51"/>
      <c r="D258" s="187"/>
      <c r="E258" s="188"/>
      <c r="F258" s="189"/>
      <c r="G258" s="216"/>
      <c r="H258" s="190"/>
      <c r="I258" s="200"/>
    </row>
    <row r="259" spans="2:9">
      <c r="B259" s="186"/>
      <c r="C259" s="51"/>
      <c r="D259" s="187"/>
      <c r="E259" s="188"/>
      <c r="F259" s="189"/>
      <c r="G259" s="216"/>
      <c r="H259" s="190"/>
      <c r="I259" s="200"/>
    </row>
    <row r="260" spans="2:9">
      <c r="B260" s="186"/>
      <c r="C260" s="51"/>
      <c r="D260" s="187"/>
      <c r="E260" s="188"/>
      <c r="F260" s="189"/>
      <c r="G260" s="216"/>
      <c r="H260" s="190"/>
      <c r="I260" s="200"/>
    </row>
    <row r="261" spans="2:9">
      <c r="B261" s="186"/>
      <c r="C261" s="51"/>
      <c r="D261" s="187"/>
      <c r="E261" s="188"/>
      <c r="F261" s="189"/>
      <c r="G261" s="216"/>
      <c r="H261" s="190"/>
      <c r="I261" s="200"/>
    </row>
    <row r="262" spans="2:9">
      <c r="B262" s="186"/>
      <c r="C262" s="51"/>
      <c r="D262" s="187"/>
      <c r="E262" s="188"/>
      <c r="F262" s="189"/>
      <c r="G262" s="216"/>
      <c r="H262" s="190"/>
      <c r="I262" s="200"/>
    </row>
    <row r="263" spans="2:9">
      <c r="B263" s="186"/>
      <c r="C263" s="51"/>
      <c r="D263" s="187"/>
      <c r="E263" s="188"/>
      <c r="F263" s="189"/>
      <c r="G263" s="216"/>
      <c r="H263" s="190"/>
      <c r="I263" s="200"/>
    </row>
    <row r="264" spans="2:9">
      <c r="B264" s="186"/>
      <c r="C264" s="51"/>
      <c r="D264" s="187"/>
      <c r="E264" s="188"/>
      <c r="F264" s="189"/>
      <c r="G264" s="216"/>
      <c r="H264" s="190"/>
      <c r="I264" s="200"/>
    </row>
    <row r="265" spans="2:9">
      <c r="B265" s="186"/>
      <c r="C265" s="51"/>
      <c r="D265" s="187"/>
      <c r="E265" s="188"/>
      <c r="F265" s="189"/>
      <c r="G265" s="216"/>
      <c r="H265" s="190"/>
      <c r="I265" s="200"/>
    </row>
    <row r="266" spans="2:9">
      <c r="B266" s="186"/>
      <c r="C266" s="51"/>
      <c r="D266" s="187"/>
      <c r="E266" s="188"/>
      <c r="F266" s="189"/>
      <c r="G266" s="216"/>
      <c r="H266" s="190"/>
      <c r="I266" s="200"/>
    </row>
    <row r="267" spans="2:9">
      <c r="B267" s="186"/>
      <c r="C267" s="51"/>
      <c r="D267" s="187"/>
      <c r="E267" s="188"/>
      <c r="F267" s="189"/>
      <c r="G267" s="216"/>
      <c r="H267" s="190"/>
      <c r="I267" s="200"/>
    </row>
    <row r="268" spans="2:9">
      <c r="B268" s="186"/>
      <c r="C268" s="51"/>
      <c r="D268" s="187"/>
      <c r="E268" s="188"/>
      <c r="F268" s="189"/>
      <c r="G268" s="216"/>
      <c r="H268" s="190"/>
      <c r="I268" s="200"/>
    </row>
    <row r="269" spans="2:9">
      <c r="B269" s="186"/>
      <c r="C269" s="51"/>
      <c r="D269" s="187"/>
      <c r="E269" s="188"/>
      <c r="F269" s="189"/>
      <c r="G269" s="216"/>
      <c r="H269" s="190"/>
      <c r="I269" s="200"/>
    </row>
    <row r="270" spans="2:9">
      <c r="B270" s="186"/>
      <c r="C270" s="51"/>
      <c r="D270" s="187"/>
      <c r="E270" s="188"/>
      <c r="F270" s="189"/>
      <c r="G270" s="216"/>
      <c r="H270" s="190"/>
      <c r="I270" s="200"/>
    </row>
    <row r="271" spans="2:9">
      <c r="B271" s="186"/>
      <c r="C271" s="51"/>
      <c r="D271" s="187"/>
      <c r="E271" s="188"/>
      <c r="F271" s="189"/>
      <c r="G271" s="216"/>
      <c r="H271" s="190"/>
      <c r="I271" s="200"/>
    </row>
    <row r="272" spans="2:9">
      <c r="B272" s="186"/>
      <c r="C272" s="51"/>
      <c r="D272" s="187"/>
      <c r="E272" s="188"/>
      <c r="F272" s="189"/>
      <c r="G272" s="216"/>
      <c r="H272" s="190"/>
      <c r="I272" s="200"/>
    </row>
    <row r="273" spans="2:9">
      <c r="B273" s="186"/>
      <c r="C273" s="51"/>
      <c r="D273" s="187"/>
      <c r="E273" s="188"/>
      <c r="F273" s="189"/>
      <c r="G273" s="216"/>
      <c r="H273" s="190"/>
      <c r="I273" s="200"/>
    </row>
    <row r="274" spans="2:9">
      <c r="B274" s="186"/>
      <c r="C274" s="51"/>
      <c r="D274" s="187"/>
      <c r="E274" s="188"/>
      <c r="F274" s="189"/>
      <c r="G274" s="216"/>
      <c r="H274" s="190"/>
      <c r="I274" s="200"/>
    </row>
    <row r="275" spans="2:9">
      <c r="B275" s="186"/>
      <c r="C275" s="51"/>
      <c r="D275" s="187"/>
      <c r="E275" s="188"/>
      <c r="F275" s="189"/>
      <c r="G275" s="216"/>
      <c r="H275" s="190"/>
      <c r="I275" s="200"/>
    </row>
    <row r="276" spans="2:9">
      <c r="B276" s="186"/>
      <c r="C276" s="51"/>
      <c r="D276" s="187"/>
      <c r="E276" s="188"/>
      <c r="F276" s="189"/>
      <c r="G276" s="216"/>
      <c r="H276" s="190"/>
      <c r="I276" s="200"/>
    </row>
    <row r="277" spans="2:9">
      <c r="B277" s="186"/>
      <c r="C277" s="51"/>
      <c r="D277" s="187"/>
      <c r="E277" s="188"/>
      <c r="F277" s="189"/>
      <c r="G277" s="216"/>
      <c r="H277" s="190"/>
      <c r="I277" s="200"/>
    </row>
    <row r="278" spans="2:9">
      <c r="B278" s="186"/>
      <c r="C278" s="51"/>
      <c r="D278" s="187"/>
      <c r="E278" s="188"/>
      <c r="F278" s="189"/>
      <c r="G278" s="216"/>
      <c r="H278" s="190"/>
      <c r="I278" s="200"/>
    </row>
    <row r="279" spans="2:9">
      <c r="B279" s="186"/>
      <c r="C279" s="51"/>
      <c r="D279" s="187"/>
      <c r="E279" s="188"/>
      <c r="F279" s="189"/>
      <c r="G279" s="216"/>
      <c r="H279" s="190"/>
      <c r="I279" s="200"/>
    </row>
    <row r="280" spans="2:9">
      <c r="B280" s="186"/>
      <c r="C280" s="51"/>
      <c r="D280" s="187"/>
      <c r="E280" s="188"/>
      <c r="F280" s="189"/>
      <c r="G280" s="216"/>
      <c r="H280" s="190"/>
      <c r="I280" s="200"/>
    </row>
    <row r="281" spans="2:9">
      <c r="B281" s="186"/>
      <c r="C281" s="51"/>
      <c r="D281" s="187"/>
      <c r="E281" s="188"/>
      <c r="F281" s="189"/>
      <c r="G281" s="216"/>
      <c r="H281" s="190"/>
      <c r="I281" s="200"/>
    </row>
    <row r="282" spans="2:9">
      <c r="B282" s="186"/>
      <c r="C282" s="51"/>
      <c r="D282" s="187"/>
      <c r="E282" s="188"/>
      <c r="F282" s="189"/>
      <c r="G282" s="216"/>
      <c r="H282" s="190"/>
      <c r="I282" s="200"/>
    </row>
    <row r="283" spans="2:9">
      <c r="B283" s="186"/>
      <c r="C283" s="51"/>
      <c r="D283" s="187"/>
      <c r="E283" s="188"/>
      <c r="F283" s="189"/>
      <c r="G283" s="216"/>
      <c r="H283" s="190"/>
      <c r="I283" s="200"/>
    </row>
    <row r="284" spans="2:9">
      <c r="B284" s="186"/>
      <c r="C284" s="51"/>
      <c r="D284" s="187"/>
      <c r="E284" s="188"/>
      <c r="F284" s="189"/>
      <c r="G284" s="216"/>
      <c r="H284" s="190"/>
      <c r="I284" s="200"/>
    </row>
    <row r="285" spans="2:9">
      <c r="B285" s="186"/>
      <c r="C285" s="51"/>
      <c r="D285" s="187"/>
      <c r="E285" s="188"/>
      <c r="F285" s="189"/>
      <c r="G285" s="216"/>
      <c r="H285" s="190"/>
      <c r="I285" s="200"/>
    </row>
    <row r="286" spans="2:9">
      <c r="B286" s="186"/>
      <c r="C286" s="51"/>
      <c r="D286" s="187"/>
      <c r="E286" s="188"/>
      <c r="F286" s="189"/>
      <c r="G286" s="216"/>
      <c r="H286" s="190"/>
      <c r="I286" s="200"/>
    </row>
    <row r="287" spans="2:9">
      <c r="B287" s="186"/>
      <c r="C287" s="51"/>
      <c r="D287" s="187"/>
      <c r="E287" s="188"/>
      <c r="F287" s="189"/>
      <c r="G287" s="216"/>
      <c r="H287" s="190"/>
      <c r="I287" s="200"/>
    </row>
    <row r="288" spans="2:9">
      <c r="B288" s="186"/>
      <c r="C288" s="51"/>
      <c r="D288" s="187"/>
      <c r="E288" s="188"/>
      <c r="F288" s="189"/>
      <c r="G288" s="216"/>
      <c r="H288" s="190"/>
      <c r="I288" s="200"/>
    </row>
    <row r="289" spans="2:9">
      <c r="B289" s="186"/>
      <c r="C289" s="51"/>
      <c r="D289" s="187"/>
      <c r="E289" s="188"/>
      <c r="F289" s="189"/>
      <c r="G289" s="216"/>
      <c r="H289" s="190"/>
      <c r="I289" s="200"/>
    </row>
    <row r="290" spans="2:9">
      <c r="B290" s="186"/>
      <c r="C290" s="51"/>
      <c r="D290" s="187"/>
      <c r="E290" s="188"/>
      <c r="F290" s="189"/>
      <c r="G290" s="216"/>
      <c r="H290" s="190"/>
      <c r="I290" s="200"/>
    </row>
    <row r="291" spans="2:9">
      <c r="B291" s="186"/>
      <c r="C291" s="51"/>
      <c r="D291" s="187"/>
      <c r="E291" s="188"/>
      <c r="F291" s="189"/>
      <c r="G291" s="216"/>
      <c r="H291" s="190"/>
      <c r="I291" s="200"/>
    </row>
    <row r="292" spans="2:9">
      <c r="B292" s="186"/>
      <c r="C292" s="51"/>
      <c r="D292" s="187"/>
      <c r="E292" s="188"/>
      <c r="F292" s="189"/>
      <c r="G292" s="216"/>
      <c r="H292" s="190"/>
      <c r="I292" s="200"/>
    </row>
    <row r="293" spans="2:9">
      <c r="B293" s="186"/>
      <c r="C293" s="51"/>
      <c r="D293" s="187"/>
      <c r="E293" s="188"/>
      <c r="F293" s="189"/>
      <c r="G293" s="216"/>
      <c r="H293" s="190"/>
      <c r="I293" s="200"/>
    </row>
    <row r="294" spans="2:9">
      <c r="B294" s="186"/>
      <c r="C294" s="51"/>
      <c r="D294" s="187"/>
      <c r="E294" s="188"/>
      <c r="F294" s="189"/>
      <c r="G294" s="216"/>
      <c r="H294" s="190"/>
      <c r="I294" s="200"/>
    </row>
    <row r="295" spans="2:9">
      <c r="B295" s="186"/>
      <c r="C295" s="51"/>
      <c r="D295" s="187"/>
      <c r="E295" s="188"/>
      <c r="F295" s="189"/>
      <c r="G295" s="216"/>
      <c r="H295" s="190"/>
      <c r="I295" s="200"/>
    </row>
    <row r="296" spans="2:9">
      <c r="B296" s="186"/>
      <c r="C296" s="51"/>
      <c r="D296" s="187"/>
      <c r="E296" s="188"/>
      <c r="F296" s="189"/>
      <c r="G296" s="216"/>
      <c r="H296" s="190"/>
      <c r="I296" s="200"/>
    </row>
    <row r="297" spans="2:9">
      <c r="B297" s="186"/>
      <c r="C297" s="51"/>
      <c r="D297" s="187"/>
      <c r="E297" s="188"/>
      <c r="F297" s="189"/>
      <c r="G297" s="216"/>
      <c r="H297" s="190"/>
      <c r="I297" s="200"/>
    </row>
    <row r="298" spans="2:9">
      <c r="B298" s="186"/>
      <c r="C298" s="51"/>
      <c r="D298" s="187"/>
      <c r="E298" s="188"/>
      <c r="F298" s="189"/>
      <c r="G298" s="216"/>
      <c r="H298" s="190"/>
      <c r="I298" s="200"/>
    </row>
    <row r="299" spans="2:9">
      <c r="B299" s="186"/>
      <c r="C299" s="51"/>
      <c r="D299" s="187"/>
      <c r="E299" s="188"/>
      <c r="F299" s="189"/>
      <c r="G299" s="216"/>
      <c r="H299" s="190"/>
      <c r="I299" s="200"/>
    </row>
    <row r="300" spans="2:9">
      <c r="B300" s="186"/>
      <c r="C300" s="51"/>
      <c r="D300" s="187"/>
      <c r="E300" s="188"/>
      <c r="F300" s="189"/>
      <c r="G300" s="216"/>
      <c r="H300" s="190"/>
      <c r="I300" s="200"/>
    </row>
    <row r="301" spans="2:9">
      <c r="B301" s="186"/>
      <c r="C301" s="51"/>
      <c r="D301" s="187"/>
      <c r="E301" s="188"/>
      <c r="F301" s="189"/>
      <c r="G301" s="216"/>
      <c r="H301" s="190"/>
      <c r="I301" s="200"/>
    </row>
    <row r="302" spans="2:9">
      <c r="B302" s="186"/>
      <c r="C302" s="51"/>
      <c r="D302" s="187"/>
      <c r="E302" s="188"/>
      <c r="F302" s="189"/>
      <c r="G302" s="216"/>
      <c r="H302" s="190"/>
      <c r="I302" s="200"/>
    </row>
    <row r="303" spans="2:9">
      <c r="B303" s="186"/>
      <c r="C303" s="51"/>
      <c r="D303" s="187"/>
      <c r="E303" s="188"/>
      <c r="F303" s="189"/>
      <c r="G303" s="216"/>
      <c r="H303" s="190"/>
      <c r="I303" s="200"/>
    </row>
    <row r="304" spans="2:9">
      <c r="B304" s="186"/>
      <c r="C304" s="51"/>
      <c r="D304" s="187"/>
      <c r="E304" s="188"/>
      <c r="F304" s="189"/>
      <c r="G304" s="216"/>
      <c r="H304" s="190"/>
      <c r="I304" s="200"/>
    </row>
    <row r="305" spans="2:9">
      <c r="B305" s="186"/>
      <c r="C305" s="51"/>
      <c r="D305" s="187"/>
      <c r="E305" s="188"/>
      <c r="F305" s="189"/>
      <c r="G305" s="216"/>
      <c r="H305" s="190"/>
      <c r="I305" s="200"/>
    </row>
    <row r="306" spans="2:9">
      <c r="B306" s="186"/>
      <c r="C306" s="51"/>
      <c r="D306" s="187"/>
      <c r="E306" s="188"/>
      <c r="F306" s="189"/>
      <c r="G306" s="216"/>
      <c r="H306" s="190"/>
      <c r="I306" s="200"/>
    </row>
    <row r="307" spans="2:9">
      <c r="B307" s="186"/>
      <c r="C307" s="51"/>
      <c r="D307" s="187"/>
      <c r="E307" s="188"/>
      <c r="F307" s="189"/>
      <c r="G307" s="216"/>
      <c r="H307" s="190"/>
      <c r="I307" s="200"/>
    </row>
    <row r="308" spans="2:9">
      <c r="B308" s="186"/>
      <c r="C308" s="51"/>
      <c r="D308" s="187"/>
      <c r="E308" s="188"/>
      <c r="F308" s="189"/>
      <c r="G308" s="216"/>
      <c r="H308" s="190"/>
      <c r="I308" s="200"/>
    </row>
    <row r="309" spans="2:9">
      <c r="B309" s="186"/>
      <c r="C309" s="51"/>
      <c r="D309" s="187"/>
      <c r="E309" s="188"/>
      <c r="F309" s="189"/>
      <c r="G309" s="216"/>
      <c r="H309" s="190"/>
      <c r="I309" s="200"/>
    </row>
    <row r="310" spans="2:9">
      <c r="B310" s="186"/>
      <c r="C310" s="51"/>
      <c r="D310" s="187"/>
      <c r="E310" s="188"/>
      <c r="F310" s="189"/>
      <c r="G310" s="216"/>
      <c r="H310" s="190"/>
      <c r="I310" s="200"/>
    </row>
    <row r="311" spans="2:9">
      <c r="B311" s="186"/>
      <c r="C311" s="51"/>
      <c r="D311" s="187"/>
      <c r="E311" s="188"/>
      <c r="F311" s="189"/>
      <c r="G311" s="216"/>
      <c r="H311" s="190"/>
      <c r="I311" s="200"/>
    </row>
    <row r="312" spans="2:9">
      <c r="B312" s="186"/>
      <c r="C312" s="51"/>
      <c r="D312" s="187"/>
      <c r="E312" s="188"/>
      <c r="F312" s="189"/>
      <c r="G312" s="216"/>
      <c r="H312" s="190"/>
      <c r="I312" s="200"/>
    </row>
    <row r="313" spans="2:9">
      <c r="B313" s="186"/>
      <c r="C313" s="51"/>
      <c r="D313" s="187"/>
      <c r="E313" s="188"/>
      <c r="F313" s="189"/>
      <c r="G313" s="216"/>
      <c r="H313" s="190"/>
      <c r="I313" s="200"/>
    </row>
    <row r="314" spans="2:9">
      <c r="B314" s="186"/>
      <c r="C314" s="51"/>
      <c r="D314" s="187"/>
      <c r="E314" s="188"/>
      <c r="F314" s="189"/>
      <c r="G314" s="216"/>
      <c r="H314" s="190"/>
      <c r="I314" s="200"/>
    </row>
    <row r="315" spans="2:9">
      <c r="B315" s="186"/>
      <c r="C315" s="51"/>
      <c r="D315" s="187"/>
      <c r="E315" s="188"/>
      <c r="F315" s="189"/>
      <c r="G315" s="216"/>
      <c r="H315" s="190"/>
      <c r="I315" s="200"/>
    </row>
    <row r="316" spans="2:9">
      <c r="B316" s="186"/>
      <c r="C316" s="51"/>
      <c r="D316" s="187"/>
      <c r="E316" s="188"/>
      <c r="F316" s="189"/>
      <c r="G316" s="216"/>
      <c r="H316" s="190"/>
      <c r="I316" s="200"/>
    </row>
    <row r="317" spans="2:9">
      <c r="B317" s="186"/>
      <c r="C317" s="51"/>
      <c r="D317" s="187"/>
      <c r="E317" s="188"/>
      <c r="F317" s="189"/>
      <c r="G317" s="216"/>
      <c r="H317" s="190"/>
      <c r="I317" s="200"/>
    </row>
    <row r="318" spans="2:9">
      <c r="B318" s="186"/>
      <c r="C318" s="51"/>
      <c r="D318" s="187"/>
      <c r="E318" s="188"/>
      <c r="F318" s="189"/>
      <c r="G318" s="216"/>
      <c r="H318" s="190"/>
      <c r="I318" s="200"/>
    </row>
    <row r="319" spans="2:9">
      <c r="B319" s="186"/>
      <c r="C319" s="51"/>
      <c r="D319" s="187"/>
      <c r="E319" s="188"/>
      <c r="F319" s="189"/>
      <c r="G319" s="216"/>
      <c r="H319" s="190"/>
      <c r="I319" s="200"/>
    </row>
    <row r="320" spans="2:9">
      <c r="B320" s="186"/>
      <c r="C320" s="51"/>
      <c r="D320" s="187"/>
      <c r="E320" s="188"/>
      <c r="F320" s="189"/>
      <c r="G320" s="216"/>
      <c r="H320" s="190"/>
      <c r="I320" s="200"/>
    </row>
    <row r="321" spans="2:9">
      <c r="B321" s="186"/>
      <c r="C321" s="51"/>
      <c r="D321" s="187"/>
      <c r="E321" s="188"/>
      <c r="F321" s="189"/>
      <c r="G321" s="216"/>
      <c r="H321" s="190"/>
      <c r="I321" s="200"/>
    </row>
    <row r="322" spans="2:9">
      <c r="B322" s="186"/>
      <c r="C322" s="51"/>
      <c r="D322" s="187"/>
      <c r="E322" s="188"/>
      <c r="F322" s="189"/>
      <c r="G322" s="216"/>
      <c r="H322" s="190"/>
      <c r="I322" s="200"/>
    </row>
    <row r="323" spans="2:9">
      <c r="B323" s="186"/>
      <c r="C323" s="51"/>
      <c r="D323" s="187"/>
      <c r="E323" s="188"/>
      <c r="F323" s="189"/>
      <c r="G323" s="216"/>
      <c r="H323" s="190"/>
      <c r="I323" s="200"/>
    </row>
    <row r="324" spans="2:9">
      <c r="B324" s="186"/>
      <c r="C324" s="51"/>
      <c r="D324" s="187"/>
      <c r="E324" s="188"/>
      <c r="F324" s="189"/>
      <c r="G324" s="216"/>
      <c r="H324" s="190"/>
      <c r="I324" s="200"/>
    </row>
    <row r="325" spans="2:9">
      <c r="B325" s="186"/>
      <c r="C325" s="51"/>
      <c r="D325" s="187"/>
      <c r="E325" s="188"/>
      <c r="F325" s="189"/>
      <c r="G325" s="216"/>
      <c r="H325" s="190"/>
      <c r="I325" s="200"/>
    </row>
    <row r="326" spans="2:9">
      <c r="B326" s="186"/>
      <c r="C326" s="51"/>
      <c r="D326" s="187"/>
      <c r="E326" s="188"/>
      <c r="F326" s="189"/>
      <c r="G326" s="216"/>
      <c r="H326" s="190"/>
      <c r="I326" s="200"/>
    </row>
    <row r="327" spans="2:9">
      <c r="B327" s="186"/>
      <c r="C327" s="51"/>
      <c r="D327" s="187"/>
      <c r="E327" s="188"/>
      <c r="F327" s="189"/>
      <c r="G327" s="216"/>
      <c r="H327" s="190"/>
      <c r="I327" s="200"/>
    </row>
    <row r="328" spans="2:9">
      <c r="B328" s="186"/>
      <c r="C328" s="51"/>
      <c r="D328" s="187"/>
      <c r="E328" s="188"/>
      <c r="F328" s="189"/>
      <c r="G328" s="216"/>
      <c r="H328" s="190"/>
      <c r="I328" s="200"/>
    </row>
    <row r="329" spans="2:9">
      <c r="B329" s="186"/>
      <c r="C329" s="51"/>
      <c r="D329" s="187"/>
      <c r="E329" s="188"/>
      <c r="F329" s="189"/>
      <c r="G329" s="216"/>
      <c r="H329" s="190"/>
      <c r="I329" s="200"/>
    </row>
    <row r="330" spans="2:9">
      <c r="B330" s="186"/>
      <c r="C330" s="51"/>
      <c r="D330" s="187"/>
      <c r="E330" s="188"/>
      <c r="F330" s="189"/>
      <c r="G330" s="216"/>
      <c r="H330" s="190"/>
      <c r="I330" s="200"/>
    </row>
    <row r="331" spans="2:9">
      <c r="B331" s="186"/>
      <c r="C331" s="51"/>
      <c r="D331" s="187"/>
      <c r="E331" s="188"/>
      <c r="F331" s="189"/>
      <c r="G331" s="216"/>
      <c r="H331" s="190"/>
      <c r="I331" s="200"/>
    </row>
    <row r="332" spans="2:9">
      <c r="B332" s="186"/>
      <c r="C332" s="51"/>
      <c r="D332" s="187"/>
      <c r="E332" s="188"/>
      <c r="F332" s="189"/>
      <c r="G332" s="216"/>
      <c r="H332" s="190"/>
      <c r="I332" s="200"/>
    </row>
    <row r="333" spans="2:9">
      <c r="B333" s="186"/>
      <c r="C333" s="51"/>
      <c r="D333" s="187"/>
      <c r="E333" s="188"/>
      <c r="F333" s="189"/>
      <c r="G333" s="216"/>
      <c r="H333" s="190"/>
      <c r="I333" s="200"/>
    </row>
    <row r="334" spans="2:9">
      <c r="B334" s="186"/>
      <c r="C334" s="51"/>
      <c r="D334" s="187"/>
      <c r="E334" s="188"/>
      <c r="F334" s="189"/>
      <c r="G334" s="216"/>
      <c r="H334" s="190"/>
      <c r="I334" s="200"/>
    </row>
    <row r="335" spans="2:9">
      <c r="B335" s="186"/>
      <c r="C335" s="51"/>
      <c r="D335" s="187"/>
      <c r="E335" s="188"/>
      <c r="F335" s="189"/>
      <c r="G335" s="216"/>
      <c r="H335" s="190"/>
      <c r="I335" s="200"/>
    </row>
    <row r="336" spans="2:9">
      <c r="B336" s="186"/>
      <c r="C336" s="51"/>
      <c r="D336" s="187"/>
      <c r="E336" s="188"/>
      <c r="F336" s="189"/>
      <c r="G336" s="216"/>
      <c r="H336" s="190"/>
      <c r="I336" s="200"/>
    </row>
    <row r="337" spans="2:9">
      <c r="B337" s="186"/>
      <c r="C337" s="51"/>
      <c r="D337" s="187"/>
      <c r="E337" s="188"/>
      <c r="F337" s="189"/>
      <c r="G337" s="216"/>
      <c r="H337" s="190"/>
      <c r="I337" s="200"/>
    </row>
    <row r="338" spans="2:9">
      <c r="B338" s="186"/>
      <c r="C338" s="51"/>
      <c r="D338" s="187"/>
      <c r="E338" s="188"/>
      <c r="F338" s="189"/>
      <c r="G338" s="216"/>
      <c r="H338" s="190"/>
      <c r="I338" s="200"/>
    </row>
    <row r="339" spans="2:9">
      <c r="B339" s="186"/>
      <c r="C339" s="51"/>
      <c r="D339" s="187"/>
      <c r="E339" s="188"/>
      <c r="F339" s="189"/>
      <c r="G339" s="216"/>
      <c r="H339" s="190"/>
      <c r="I339" s="200"/>
    </row>
    <row r="340" spans="2:9">
      <c r="B340" s="186"/>
      <c r="C340" s="51"/>
      <c r="D340" s="187"/>
      <c r="E340" s="188"/>
      <c r="F340" s="189"/>
      <c r="G340" s="216"/>
      <c r="H340" s="190"/>
      <c r="I340" s="200"/>
    </row>
    <row r="341" spans="2:9">
      <c r="B341" s="186"/>
      <c r="C341" s="51"/>
      <c r="D341" s="187"/>
      <c r="E341" s="188"/>
      <c r="F341" s="189"/>
      <c r="G341" s="216"/>
      <c r="H341" s="190"/>
      <c r="I341" s="200"/>
    </row>
    <row r="342" spans="2:9">
      <c r="B342" s="186"/>
      <c r="C342" s="51"/>
      <c r="D342" s="187"/>
      <c r="E342" s="188"/>
      <c r="F342" s="189"/>
      <c r="G342" s="216"/>
      <c r="H342" s="190"/>
      <c r="I342" s="200"/>
    </row>
    <row r="343" spans="2:9">
      <c r="B343" s="186"/>
      <c r="C343" s="51"/>
      <c r="D343" s="187"/>
      <c r="E343" s="188"/>
      <c r="F343" s="189"/>
      <c r="G343" s="216"/>
      <c r="H343" s="190"/>
      <c r="I343" s="200"/>
    </row>
    <row r="344" spans="2:9">
      <c r="B344" s="186"/>
      <c r="C344" s="51"/>
      <c r="D344" s="187"/>
      <c r="E344" s="188"/>
      <c r="F344" s="189"/>
      <c r="G344" s="216"/>
      <c r="H344" s="190"/>
      <c r="I344" s="200"/>
    </row>
    <row r="345" spans="2:9">
      <c r="B345" s="186"/>
      <c r="C345" s="51"/>
      <c r="D345" s="187"/>
      <c r="E345" s="188"/>
      <c r="F345" s="189"/>
      <c r="G345" s="216"/>
      <c r="H345" s="190"/>
      <c r="I345" s="200"/>
    </row>
    <row r="346" spans="2:9">
      <c r="B346" s="186"/>
      <c r="C346" s="51"/>
      <c r="D346" s="187"/>
      <c r="E346" s="188"/>
      <c r="F346" s="189"/>
      <c r="G346" s="216"/>
      <c r="H346" s="190"/>
      <c r="I346" s="200"/>
    </row>
    <row r="347" spans="2:9">
      <c r="B347" s="186"/>
      <c r="C347" s="51"/>
      <c r="D347" s="187"/>
      <c r="E347" s="188"/>
      <c r="F347" s="189"/>
      <c r="G347" s="216"/>
      <c r="H347" s="190"/>
      <c r="I347" s="200"/>
    </row>
    <row r="348" spans="2:9">
      <c r="B348" s="186"/>
      <c r="C348" s="51"/>
      <c r="D348" s="187"/>
      <c r="E348" s="188"/>
      <c r="F348" s="189"/>
      <c r="G348" s="216"/>
      <c r="H348" s="190"/>
      <c r="I348" s="200"/>
    </row>
    <row r="349" spans="2:9">
      <c r="B349" s="186"/>
      <c r="C349" s="51"/>
      <c r="D349" s="187"/>
      <c r="E349" s="188"/>
      <c r="F349" s="189"/>
      <c r="G349" s="216"/>
      <c r="H349" s="190"/>
      <c r="I349" s="200"/>
    </row>
    <row r="350" spans="2:9">
      <c r="B350" s="186"/>
      <c r="C350" s="51"/>
      <c r="D350" s="187"/>
      <c r="E350" s="188"/>
      <c r="F350" s="189"/>
      <c r="G350" s="216"/>
      <c r="H350" s="190"/>
      <c r="I350" s="200"/>
    </row>
    <row r="351" spans="2:9">
      <c r="B351" s="186"/>
      <c r="C351" s="51"/>
      <c r="D351" s="187"/>
      <c r="E351" s="188"/>
      <c r="F351" s="189"/>
      <c r="G351" s="216"/>
      <c r="H351" s="190"/>
      <c r="I351" s="200"/>
    </row>
    <row r="352" spans="2:9">
      <c r="B352" s="186"/>
      <c r="C352" s="51"/>
      <c r="D352" s="187"/>
      <c r="E352" s="188"/>
      <c r="F352" s="189"/>
      <c r="G352" s="216"/>
      <c r="H352" s="190"/>
      <c r="I352" s="200"/>
    </row>
    <row r="353" spans="2:9">
      <c r="B353" s="186"/>
      <c r="C353" s="51"/>
      <c r="D353" s="187"/>
      <c r="E353" s="188"/>
      <c r="F353" s="189"/>
      <c r="G353" s="216"/>
      <c r="H353" s="190"/>
      <c r="I353" s="200"/>
    </row>
    <row r="354" spans="2:9">
      <c r="B354" s="186"/>
      <c r="C354" s="51"/>
      <c r="D354" s="187"/>
      <c r="E354" s="188"/>
      <c r="F354" s="189"/>
      <c r="G354" s="216"/>
      <c r="H354" s="190"/>
      <c r="I354" s="200"/>
    </row>
    <row r="355" spans="2:9">
      <c r="B355" s="186"/>
      <c r="C355" s="51"/>
      <c r="D355" s="187"/>
      <c r="E355" s="188"/>
      <c r="F355" s="189"/>
      <c r="G355" s="216"/>
      <c r="H355" s="190"/>
      <c r="I355" s="200"/>
    </row>
    <row r="356" spans="2:9">
      <c r="B356" s="186"/>
      <c r="C356" s="51"/>
      <c r="D356" s="187"/>
      <c r="E356" s="188"/>
      <c r="F356" s="189"/>
      <c r="G356" s="216"/>
      <c r="H356" s="190"/>
      <c r="I356" s="200"/>
    </row>
    <row r="357" spans="2:9">
      <c r="B357" s="186"/>
      <c r="C357" s="51"/>
      <c r="D357" s="187"/>
      <c r="E357" s="188"/>
      <c r="F357" s="189"/>
      <c r="G357" s="216"/>
      <c r="H357" s="190"/>
      <c r="I357" s="200"/>
    </row>
    <row r="358" spans="2:9">
      <c r="B358" s="186"/>
      <c r="C358" s="51"/>
      <c r="D358" s="187"/>
      <c r="E358" s="188"/>
      <c r="F358" s="189"/>
      <c r="G358" s="216"/>
      <c r="H358" s="190"/>
      <c r="I358" s="200"/>
    </row>
    <row r="359" spans="2:9">
      <c r="B359" s="186"/>
      <c r="C359" s="51"/>
      <c r="D359" s="187"/>
      <c r="E359" s="188"/>
      <c r="F359" s="189"/>
      <c r="G359" s="216"/>
      <c r="H359" s="190"/>
      <c r="I359" s="200"/>
    </row>
    <row r="360" spans="2:9">
      <c r="B360" s="186"/>
      <c r="C360" s="51"/>
      <c r="D360" s="187"/>
      <c r="E360" s="188"/>
      <c r="F360" s="189"/>
      <c r="G360" s="216"/>
      <c r="H360" s="190"/>
      <c r="I360" s="200"/>
    </row>
    <row r="361" spans="2:9">
      <c r="B361" s="186"/>
      <c r="C361" s="51"/>
      <c r="D361" s="187"/>
      <c r="E361" s="188"/>
      <c r="F361" s="189"/>
      <c r="G361" s="216"/>
      <c r="H361" s="190"/>
      <c r="I361" s="200"/>
    </row>
    <row r="362" spans="2:9">
      <c r="B362" s="186"/>
      <c r="C362" s="51"/>
      <c r="D362" s="187"/>
      <c r="E362" s="188"/>
      <c r="F362" s="189"/>
      <c r="G362" s="216"/>
      <c r="H362" s="190"/>
      <c r="I362" s="200"/>
    </row>
    <row r="363" spans="2:9">
      <c r="B363" s="186"/>
      <c r="C363" s="51"/>
      <c r="D363" s="187"/>
      <c r="E363" s="188"/>
      <c r="F363" s="189"/>
      <c r="G363" s="216"/>
      <c r="H363" s="190"/>
      <c r="I363" s="200"/>
    </row>
    <row r="364" spans="2:9">
      <c r="B364" s="186"/>
      <c r="C364" s="51"/>
      <c r="D364" s="187"/>
      <c r="E364" s="188"/>
      <c r="F364" s="189"/>
      <c r="G364" s="216"/>
      <c r="H364" s="190"/>
      <c r="I364" s="200"/>
    </row>
    <row r="365" spans="2:9">
      <c r="B365" s="186"/>
      <c r="C365" s="51"/>
      <c r="D365" s="187"/>
      <c r="E365" s="188"/>
      <c r="F365" s="189"/>
      <c r="G365" s="216"/>
      <c r="H365" s="190"/>
      <c r="I365" s="200"/>
    </row>
    <row r="366" spans="2:9">
      <c r="B366" s="186"/>
      <c r="C366" s="51"/>
      <c r="D366" s="187"/>
      <c r="E366" s="188"/>
      <c r="F366" s="189"/>
      <c r="G366" s="216"/>
      <c r="H366" s="190"/>
      <c r="I366" s="200"/>
    </row>
    <row r="367" spans="2:9">
      <c r="B367" s="186"/>
      <c r="C367" s="51"/>
      <c r="D367" s="187"/>
      <c r="E367" s="188"/>
      <c r="F367" s="189"/>
      <c r="G367" s="216"/>
      <c r="H367" s="190"/>
      <c r="I367" s="200"/>
    </row>
    <row r="368" spans="2:9">
      <c r="B368" s="186"/>
      <c r="C368" s="51"/>
      <c r="D368" s="187"/>
      <c r="E368" s="188"/>
      <c r="F368" s="189"/>
      <c r="G368" s="216"/>
      <c r="H368" s="190"/>
      <c r="I368" s="200"/>
    </row>
    <row r="369" spans="2:9">
      <c r="B369" s="186"/>
      <c r="C369" s="51"/>
      <c r="D369" s="187"/>
      <c r="E369" s="188"/>
      <c r="F369" s="189"/>
      <c r="G369" s="216"/>
      <c r="H369" s="190"/>
      <c r="I369" s="200"/>
    </row>
    <row r="370" spans="2:9">
      <c r="B370" s="186"/>
      <c r="C370" s="51"/>
      <c r="D370" s="187"/>
      <c r="E370" s="188"/>
      <c r="F370" s="189"/>
      <c r="G370" s="216"/>
      <c r="H370" s="190"/>
      <c r="I370" s="200"/>
    </row>
    <row r="371" spans="2:9">
      <c r="B371" s="186"/>
      <c r="C371" s="51"/>
      <c r="D371" s="187"/>
      <c r="E371" s="188"/>
      <c r="F371" s="189"/>
      <c r="G371" s="216"/>
      <c r="H371" s="190"/>
      <c r="I371" s="200"/>
    </row>
    <row r="372" spans="2:9">
      <c r="B372" s="186"/>
      <c r="C372" s="51"/>
      <c r="D372" s="187"/>
      <c r="E372" s="188"/>
      <c r="F372" s="189"/>
      <c r="G372" s="216"/>
      <c r="H372" s="190"/>
      <c r="I372" s="200"/>
    </row>
    <row r="373" spans="2:9">
      <c r="B373" s="186"/>
      <c r="C373" s="51"/>
      <c r="D373" s="187"/>
      <c r="E373" s="188"/>
      <c r="F373" s="189"/>
      <c r="G373" s="216"/>
      <c r="H373" s="190"/>
      <c r="I373" s="200"/>
    </row>
    <row r="374" spans="2:9">
      <c r="B374" s="186"/>
      <c r="C374" s="51"/>
      <c r="D374" s="187"/>
      <c r="E374" s="188"/>
      <c r="F374" s="189"/>
      <c r="G374" s="216"/>
      <c r="H374" s="190"/>
      <c r="I374" s="200"/>
    </row>
    <row r="375" spans="2:9">
      <c r="B375" s="186"/>
      <c r="C375" s="51"/>
      <c r="D375" s="187"/>
      <c r="E375" s="188"/>
      <c r="F375" s="189"/>
      <c r="G375" s="216"/>
      <c r="H375" s="190"/>
      <c r="I375" s="200"/>
    </row>
    <row r="376" spans="2:9">
      <c r="B376" s="186"/>
      <c r="C376" s="51"/>
      <c r="D376" s="187"/>
      <c r="E376" s="188"/>
      <c r="F376" s="189"/>
      <c r="G376" s="216"/>
      <c r="H376" s="190"/>
      <c r="I376" s="200"/>
    </row>
    <row r="377" spans="2:9">
      <c r="B377" s="186"/>
      <c r="C377" s="51"/>
      <c r="D377" s="187"/>
      <c r="E377" s="188"/>
      <c r="F377" s="189"/>
      <c r="G377" s="216"/>
      <c r="H377" s="190"/>
      <c r="I377" s="200"/>
    </row>
    <row r="378" spans="2:9">
      <c r="B378" s="186"/>
      <c r="C378" s="51"/>
      <c r="D378" s="187"/>
      <c r="E378" s="188"/>
      <c r="F378" s="189"/>
      <c r="G378" s="216"/>
      <c r="H378" s="190"/>
      <c r="I378" s="200"/>
    </row>
    <row r="379" spans="2:9">
      <c r="B379" s="186"/>
      <c r="C379" s="51"/>
      <c r="D379" s="187"/>
      <c r="E379" s="188"/>
      <c r="F379" s="189"/>
      <c r="G379" s="216"/>
      <c r="H379" s="190"/>
      <c r="I379" s="200"/>
    </row>
    <row r="380" spans="2:9">
      <c r="B380" s="186"/>
      <c r="C380" s="51"/>
      <c r="D380" s="187"/>
      <c r="E380" s="188"/>
      <c r="F380" s="189"/>
      <c r="G380" s="216"/>
      <c r="H380" s="190"/>
      <c r="I380" s="200"/>
    </row>
    <row r="381" spans="2:9">
      <c r="B381" s="186"/>
      <c r="C381" s="51"/>
      <c r="D381" s="187"/>
      <c r="E381" s="188"/>
      <c r="F381" s="189"/>
      <c r="G381" s="216"/>
      <c r="H381" s="190"/>
      <c r="I381" s="200"/>
    </row>
    <row r="382" spans="2:9">
      <c r="B382" s="186"/>
      <c r="C382" s="51"/>
      <c r="D382" s="187"/>
      <c r="E382" s="188"/>
      <c r="F382" s="189"/>
      <c r="G382" s="216"/>
      <c r="H382" s="190"/>
      <c r="I382" s="200"/>
    </row>
    <row r="383" spans="2:9">
      <c r="B383" s="186"/>
      <c r="C383" s="51"/>
      <c r="D383" s="187"/>
      <c r="E383" s="188"/>
      <c r="F383" s="189"/>
      <c r="G383" s="216"/>
      <c r="H383" s="190"/>
      <c r="I383" s="200"/>
    </row>
    <row r="384" spans="2:9">
      <c r="B384" s="186"/>
      <c r="C384" s="51"/>
      <c r="D384" s="187"/>
      <c r="E384" s="188"/>
      <c r="F384" s="189"/>
      <c r="G384" s="216"/>
      <c r="H384" s="190"/>
      <c r="I384" s="200"/>
    </row>
    <row r="385" spans="2:9">
      <c r="B385" s="186"/>
      <c r="C385" s="51"/>
      <c r="D385" s="187"/>
      <c r="E385" s="188"/>
      <c r="F385" s="189"/>
      <c r="G385" s="216"/>
      <c r="H385" s="190"/>
      <c r="I385" s="200"/>
    </row>
    <row r="386" spans="2:9">
      <c r="B386" s="186"/>
      <c r="C386" s="51"/>
      <c r="D386" s="187"/>
      <c r="E386" s="188"/>
      <c r="F386" s="189"/>
      <c r="G386" s="216"/>
      <c r="H386" s="190"/>
      <c r="I386" s="200"/>
    </row>
    <row r="387" spans="2:9">
      <c r="B387" s="186"/>
      <c r="C387" s="51"/>
      <c r="D387" s="187"/>
      <c r="E387" s="188"/>
      <c r="F387" s="189"/>
      <c r="G387" s="216"/>
      <c r="H387" s="190"/>
      <c r="I387" s="200"/>
    </row>
    <row r="388" spans="2:9">
      <c r="B388" s="186"/>
      <c r="C388" s="51"/>
      <c r="D388" s="187"/>
      <c r="E388" s="188"/>
      <c r="F388" s="189"/>
      <c r="G388" s="216"/>
      <c r="H388" s="190"/>
      <c r="I388" s="200"/>
    </row>
    <row r="389" spans="2:9">
      <c r="B389" s="186"/>
      <c r="C389" s="51"/>
      <c r="D389" s="187"/>
      <c r="E389" s="188"/>
      <c r="F389" s="189"/>
      <c r="G389" s="216"/>
      <c r="H389" s="190"/>
      <c r="I389" s="200"/>
    </row>
    <row r="390" spans="2:9">
      <c r="B390" s="186"/>
      <c r="C390" s="51"/>
      <c r="D390" s="187"/>
      <c r="E390" s="188"/>
      <c r="F390" s="189"/>
      <c r="G390" s="216"/>
      <c r="H390" s="190"/>
      <c r="I390" s="200"/>
    </row>
    <row r="391" spans="2:9">
      <c r="B391" s="186"/>
      <c r="C391" s="51"/>
      <c r="D391" s="187"/>
      <c r="E391" s="188"/>
      <c r="F391" s="189"/>
      <c r="G391" s="216"/>
      <c r="H391" s="190"/>
      <c r="I391" s="200"/>
    </row>
    <row r="392" spans="2:9">
      <c r="B392" s="186"/>
      <c r="C392" s="51"/>
      <c r="D392" s="187"/>
      <c r="E392" s="188"/>
      <c r="F392" s="189"/>
      <c r="G392" s="216"/>
      <c r="H392" s="190"/>
      <c r="I392" s="200"/>
    </row>
    <row r="393" spans="2:9">
      <c r="B393" s="186"/>
      <c r="C393" s="51"/>
      <c r="D393" s="187"/>
      <c r="E393" s="188"/>
      <c r="F393" s="189"/>
      <c r="G393" s="216"/>
      <c r="H393" s="190"/>
      <c r="I393" s="200"/>
    </row>
    <row r="394" spans="2:9">
      <c r="B394" s="186"/>
      <c r="C394" s="51"/>
      <c r="D394" s="187"/>
      <c r="E394" s="188"/>
      <c r="F394" s="189"/>
      <c r="G394" s="216"/>
      <c r="H394" s="190"/>
      <c r="I394" s="200"/>
    </row>
    <row r="395" spans="2:9">
      <c r="B395" s="186"/>
      <c r="C395" s="51"/>
      <c r="D395" s="187"/>
      <c r="E395" s="188"/>
      <c r="F395" s="189"/>
      <c r="G395" s="216"/>
      <c r="H395" s="190"/>
      <c r="I395" s="200"/>
    </row>
    <row r="396" spans="2:9">
      <c r="B396" s="186"/>
      <c r="C396" s="51"/>
      <c r="D396" s="187"/>
      <c r="E396" s="188"/>
      <c r="F396" s="189"/>
      <c r="G396" s="216"/>
      <c r="H396" s="190"/>
      <c r="I396" s="200"/>
    </row>
    <row r="397" spans="2:9">
      <c r="B397" s="186"/>
      <c r="C397" s="51"/>
      <c r="D397" s="187"/>
      <c r="E397" s="188"/>
      <c r="F397" s="189"/>
      <c r="G397" s="216"/>
      <c r="H397" s="190"/>
      <c r="I397" s="200"/>
    </row>
    <row r="398" spans="2:9">
      <c r="B398" s="186"/>
      <c r="C398" s="51"/>
      <c r="D398" s="187"/>
      <c r="E398" s="188"/>
      <c r="F398" s="189"/>
      <c r="G398" s="216"/>
      <c r="H398" s="190"/>
      <c r="I398" s="200"/>
    </row>
    <row r="399" spans="2:9">
      <c r="B399" s="186"/>
      <c r="C399" s="51"/>
      <c r="D399" s="187"/>
      <c r="E399" s="188"/>
      <c r="F399" s="189"/>
      <c r="G399" s="216"/>
      <c r="H399" s="190"/>
      <c r="I399" s="200"/>
    </row>
    <row r="400" spans="2:9">
      <c r="B400" s="186"/>
      <c r="C400" s="51"/>
      <c r="D400" s="187"/>
      <c r="E400" s="188"/>
      <c r="F400" s="189"/>
      <c r="G400" s="216"/>
      <c r="H400" s="190"/>
      <c r="I400" s="200"/>
    </row>
    <row r="401" spans="2:9">
      <c r="B401" s="186"/>
      <c r="C401" s="51"/>
      <c r="D401" s="187"/>
      <c r="E401" s="188"/>
      <c r="F401" s="189"/>
      <c r="G401" s="216"/>
      <c r="H401" s="190"/>
      <c r="I401" s="200"/>
    </row>
    <row r="402" spans="2:9">
      <c r="B402" s="186"/>
      <c r="C402" s="51"/>
      <c r="D402" s="187"/>
      <c r="E402" s="188"/>
      <c r="F402" s="189"/>
      <c r="G402" s="216"/>
      <c r="H402" s="190"/>
      <c r="I402" s="200"/>
    </row>
    <row r="403" spans="2:9">
      <c r="B403" s="186"/>
      <c r="C403" s="51"/>
      <c r="D403" s="187"/>
      <c r="E403" s="188"/>
      <c r="F403" s="189"/>
      <c r="G403" s="216"/>
      <c r="H403" s="190"/>
      <c r="I403" s="200"/>
    </row>
    <row r="404" spans="2:9">
      <c r="B404" s="186"/>
      <c r="C404" s="51"/>
      <c r="D404" s="187"/>
      <c r="E404" s="188"/>
      <c r="F404" s="189"/>
      <c r="G404" s="216"/>
      <c r="H404" s="190"/>
      <c r="I404" s="200"/>
    </row>
    <row r="405" spans="2:9">
      <c r="B405" s="186"/>
      <c r="C405" s="51"/>
      <c r="D405" s="187"/>
      <c r="E405" s="188"/>
      <c r="F405" s="189"/>
      <c r="G405" s="216"/>
      <c r="H405" s="190"/>
      <c r="I405" s="200"/>
    </row>
    <row r="406" spans="2:9">
      <c r="B406" s="186"/>
      <c r="C406" s="51"/>
      <c r="D406" s="187"/>
      <c r="E406" s="188"/>
      <c r="F406" s="189"/>
      <c r="G406" s="216"/>
      <c r="H406" s="190"/>
      <c r="I406" s="200"/>
    </row>
    <row r="407" spans="2:9">
      <c r="B407" s="186"/>
      <c r="C407" s="51"/>
      <c r="D407" s="187"/>
      <c r="E407" s="188"/>
      <c r="F407" s="189"/>
      <c r="G407" s="216"/>
      <c r="H407" s="190"/>
      <c r="I407" s="200"/>
    </row>
    <row r="408" spans="2:9">
      <c r="B408" s="186"/>
      <c r="C408" s="51"/>
      <c r="D408" s="187"/>
      <c r="E408" s="188"/>
      <c r="F408" s="189"/>
      <c r="G408" s="216"/>
      <c r="H408" s="190"/>
      <c r="I408" s="200"/>
    </row>
    <row r="409" spans="2:9">
      <c r="B409" s="186"/>
      <c r="C409" s="51"/>
      <c r="D409" s="187"/>
      <c r="E409" s="188"/>
      <c r="F409" s="189"/>
      <c r="G409" s="216"/>
      <c r="H409" s="190"/>
      <c r="I409" s="200"/>
    </row>
    <row r="410" spans="2:9">
      <c r="B410" s="186"/>
      <c r="C410" s="51"/>
      <c r="D410" s="187"/>
      <c r="E410" s="188"/>
      <c r="F410" s="189"/>
      <c r="G410" s="216"/>
      <c r="H410" s="190"/>
      <c r="I410" s="200"/>
    </row>
    <row r="411" spans="2:9">
      <c r="B411" s="186"/>
      <c r="C411" s="51"/>
      <c r="D411" s="187"/>
      <c r="E411" s="188"/>
      <c r="F411" s="189"/>
      <c r="G411" s="216"/>
      <c r="H411" s="190"/>
      <c r="I411" s="200"/>
    </row>
    <row r="412" spans="2:9">
      <c r="B412" s="186"/>
      <c r="C412" s="51"/>
      <c r="D412" s="187"/>
      <c r="E412" s="188"/>
      <c r="F412" s="189"/>
      <c r="G412" s="216"/>
      <c r="H412" s="190"/>
      <c r="I412" s="200"/>
    </row>
    <row r="413" spans="2:9">
      <c r="B413" s="186"/>
      <c r="C413" s="51"/>
      <c r="D413" s="187"/>
      <c r="E413" s="188"/>
      <c r="F413" s="189"/>
      <c r="G413" s="216"/>
      <c r="H413" s="190"/>
      <c r="I413" s="200"/>
    </row>
    <row r="414" spans="2:9">
      <c r="B414" s="186"/>
      <c r="C414" s="51"/>
      <c r="D414" s="187"/>
      <c r="E414" s="188"/>
      <c r="F414" s="189"/>
      <c r="G414" s="216"/>
      <c r="H414" s="190"/>
      <c r="I414" s="200"/>
    </row>
    <row r="415" spans="2:9">
      <c r="B415" s="186"/>
      <c r="C415" s="51"/>
      <c r="D415" s="187"/>
      <c r="E415" s="188"/>
      <c r="F415" s="189"/>
      <c r="G415" s="216"/>
      <c r="H415" s="190"/>
      <c r="I415" s="200"/>
    </row>
    <row r="416" spans="2:9">
      <c r="B416" s="186"/>
      <c r="C416" s="51"/>
      <c r="D416" s="187"/>
      <c r="E416" s="188"/>
      <c r="F416" s="189"/>
      <c r="G416" s="216"/>
      <c r="H416" s="190"/>
      <c r="I416" s="200"/>
    </row>
    <row r="417" spans="2:9">
      <c r="B417" s="186"/>
      <c r="C417" s="51"/>
      <c r="D417" s="187"/>
      <c r="E417" s="188"/>
      <c r="F417" s="189"/>
      <c r="G417" s="216"/>
      <c r="H417" s="190"/>
      <c r="I417" s="200"/>
    </row>
    <row r="418" spans="2:9">
      <c r="B418" s="186"/>
      <c r="C418" s="51"/>
      <c r="D418" s="187"/>
      <c r="E418" s="188"/>
      <c r="F418" s="189"/>
      <c r="G418" s="216"/>
      <c r="H418" s="190"/>
      <c r="I418" s="200"/>
    </row>
    <row r="419" spans="2:9">
      <c r="B419" s="186"/>
      <c r="C419" s="51"/>
      <c r="D419" s="187"/>
      <c r="E419" s="188"/>
      <c r="F419" s="189"/>
      <c r="G419" s="216"/>
      <c r="H419" s="190"/>
      <c r="I419" s="200"/>
    </row>
    <row r="420" spans="2:9">
      <c r="B420" s="186"/>
      <c r="C420" s="51"/>
      <c r="D420" s="187"/>
      <c r="E420" s="188"/>
      <c r="F420" s="189"/>
      <c r="G420" s="216"/>
      <c r="H420" s="190"/>
      <c r="I420" s="200"/>
    </row>
    <row r="421" spans="2:9">
      <c r="B421" s="186"/>
      <c r="C421" s="51"/>
      <c r="D421" s="187"/>
      <c r="E421" s="188"/>
      <c r="F421" s="189"/>
      <c r="G421" s="216"/>
      <c r="H421" s="190"/>
      <c r="I421" s="200"/>
    </row>
    <row r="422" spans="2:9">
      <c r="B422" s="186"/>
      <c r="C422" s="51"/>
      <c r="D422" s="187"/>
      <c r="E422" s="188"/>
      <c r="F422" s="189"/>
      <c r="G422" s="216"/>
      <c r="H422" s="190"/>
      <c r="I422" s="200"/>
    </row>
    <row r="423" spans="2:9">
      <c r="B423" s="186"/>
      <c r="C423" s="51"/>
      <c r="D423" s="187"/>
      <c r="E423" s="188"/>
      <c r="F423" s="189"/>
      <c r="G423" s="216"/>
      <c r="H423" s="190"/>
      <c r="I423" s="200"/>
    </row>
    <row r="424" spans="2:9">
      <c r="B424" s="186"/>
      <c r="C424" s="51"/>
      <c r="D424" s="187"/>
      <c r="E424" s="188"/>
      <c r="F424" s="189"/>
      <c r="G424" s="216"/>
      <c r="H424" s="190"/>
      <c r="I424" s="200"/>
    </row>
    <row r="425" spans="2:9">
      <c r="B425" s="186"/>
      <c r="C425" s="51"/>
      <c r="D425" s="187"/>
      <c r="E425" s="188"/>
      <c r="F425" s="189"/>
      <c r="G425" s="216"/>
      <c r="H425" s="190"/>
      <c r="I425" s="200"/>
    </row>
    <row r="426" spans="2:9">
      <c r="B426" s="186"/>
      <c r="C426" s="51"/>
      <c r="D426" s="187"/>
      <c r="E426" s="188"/>
      <c r="F426" s="189"/>
      <c r="G426" s="216"/>
      <c r="H426" s="190"/>
      <c r="I426" s="200"/>
    </row>
    <row r="427" spans="2:9">
      <c r="B427" s="186"/>
      <c r="C427" s="51"/>
      <c r="D427" s="187"/>
      <c r="E427" s="188"/>
      <c r="F427" s="189"/>
      <c r="G427" s="216"/>
      <c r="H427" s="190"/>
      <c r="I427" s="200"/>
    </row>
    <row r="428" spans="2:9">
      <c r="B428" s="186"/>
      <c r="C428" s="51"/>
      <c r="D428" s="187"/>
      <c r="E428" s="188"/>
      <c r="F428" s="189"/>
      <c r="G428" s="216"/>
      <c r="H428" s="190"/>
      <c r="I428" s="200"/>
    </row>
    <row r="429" spans="2:9">
      <c r="B429" s="186"/>
      <c r="C429" s="51"/>
      <c r="D429" s="187"/>
      <c r="E429" s="188"/>
      <c r="F429" s="189"/>
      <c r="G429" s="216"/>
      <c r="H429" s="190"/>
      <c r="I429" s="200"/>
    </row>
    <row r="430" spans="2:9">
      <c r="B430" s="186"/>
      <c r="C430" s="51"/>
      <c r="D430" s="187"/>
      <c r="E430" s="188"/>
      <c r="F430" s="189"/>
      <c r="G430" s="216"/>
      <c r="H430" s="190"/>
      <c r="I430" s="200"/>
    </row>
    <row r="431" spans="2:9">
      <c r="B431" s="186"/>
      <c r="C431" s="51"/>
      <c r="D431" s="187"/>
      <c r="E431" s="188"/>
      <c r="F431" s="189"/>
      <c r="G431" s="216"/>
      <c r="H431" s="190"/>
      <c r="I431" s="200"/>
    </row>
    <row r="432" spans="2:9">
      <c r="B432" s="186"/>
      <c r="C432" s="51"/>
      <c r="D432" s="187"/>
      <c r="E432" s="188"/>
      <c r="F432" s="189"/>
      <c r="G432" s="216"/>
      <c r="H432" s="190"/>
      <c r="I432" s="200"/>
    </row>
    <row r="433" spans="2:9">
      <c r="B433" s="186"/>
      <c r="C433" s="51"/>
      <c r="D433" s="187"/>
      <c r="E433" s="188"/>
      <c r="F433" s="189"/>
      <c r="G433" s="216"/>
      <c r="H433" s="190"/>
      <c r="I433" s="200"/>
    </row>
    <row r="434" spans="2:9">
      <c r="B434" s="186"/>
      <c r="C434" s="51"/>
      <c r="D434" s="187"/>
      <c r="E434" s="188"/>
      <c r="F434" s="189"/>
      <c r="G434" s="216"/>
      <c r="H434" s="190"/>
      <c r="I434" s="200"/>
    </row>
    <row r="435" spans="2:9">
      <c r="B435" s="186"/>
      <c r="C435" s="51"/>
      <c r="D435" s="187"/>
      <c r="E435" s="188"/>
      <c r="F435" s="189"/>
      <c r="G435" s="216"/>
      <c r="H435" s="190"/>
      <c r="I435" s="200"/>
    </row>
    <row r="436" spans="2:9">
      <c r="B436" s="186"/>
      <c r="C436" s="51"/>
      <c r="D436" s="187"/>
      <c r="E436" s="188"/>
      <c r="F436" s="189"/>
      <c r="G436" s="216"/>
      <c r="H436" s="190"/>
      <c r="I436" s="200"/>
    </row>
    <row r="437" spans="2:9">
      <c r="B437" s="186"/>
      <c r="C437" s="51"/>
      <c r="D437" s="187"/>
      <c r="E437" s="188"/>
      <c r="F437" s="189"/>
      <c r="G437" s="216"/>
      <c r="H437" s="190"/>
      <c r="I437" s="200"/>
    </row>
    <row r="438" spans="2:9">
      <c r="B438" s="186"/>
      <c r="C438" s="51"/>
      <c r="D438" s="187"/>
      <c r="E438" s="188"/>
      <c r="F438" s="189"/>
      <c r="G438" s="216"/>
      <c r="H438" s="190"/>
      <c r="I438" s="200"/>
    </row>
    <row r="439" spans="2:9">
      <c r="B439" s="186"/>
      <c r="C439" s="51"/>
      <c r="D439" s="187"/>
      <c r="E439" s="188"/>
      <c r="F439" s="189"/>
      <c r="G439" s="216"/>
      <c r="H439" s="190"/>
      <c r="I439" s="200"/>
    </row>
    <row r="440" spans="2:9">
      <c r="B440" s="186"/>
      <c r="C440" s="51"/>
      <c r="D440" s="187"/>
      <c r="E440" s="188"/>
      <c r="F440" s="189"/>
      <c r="G440" s="216"/>
      <c r="H440" s="190"/>
      <c r="I440" s="200"/>
    </row>
    <row r="441" spans="2:9">
      <c r="B441" s="186"/>
      <c r="C441" s="51"/>
      <c r="D441" s="187"/>
      <c r="E441" s="188"/>
      <c r="F441" s="189"/>
      <c r="G441" s="216"/>
      <c r="H441" s="190"/>
      <c r="I441" s="200"/>
    </row>
    <row r="442" spans="2:9">
      <c r="B442" s="186"/>
      <c r="C442" s="51"/>
      <c r="D442" s="187"/>
      <c r="E442" s="188"/>
      <c r="F442" s="189"/>
      <c r="G442" s="216"/>
      <c r="H442" s="190"/>
      <c r="I442" s="200"/>
    </row>
    <row r="443" spans="2:9">
      <c r="B443" s="186"/>
      <c r="C443" s="51"/>
      <c r="D443" s="187"/>
      <c r="E443" s="188"/>
      <c r="F443" s="189"/>
      <c r="G443" s="216"/>
      <c r="H443" s="190"/>
      <c r="I443" s="200"/>
    </row>
    <row r="444" spans="2:9">
      <c r="B444" s="186"/>
      <c r="C444" s="51"/>
      <c r="D444" s="187"/>
      <c r="E444" s="188"/>
      <c r="F444" s="189"/>
      <c r="G444" s="216"/>
      <c r="H444" s="190"/>
      <c r="I444" s="200"/>
    </row>
    <row r="445" spans="2:9">
      <c r="B445" s="186"/>
      <c r="C445" s="51"/>
      <c r="D445" s="187"/>
      <c r="E445" s="188"/>
      <c r="F445" s="189"/>
      <c r="G445" s="216"/>
      <c r="H445" s="190"/>
      <c r="I445" s="200"/>
    </row>
    <row r="446" spans="2:9">
      <c r="B446" s="186"/>
      <c r="C446" s="51"/>
      <c r="D446" s="187"/>
      <c r="E446" s="188"/>
      <c r="F446" s="189"/>
      <c r="G446" s="216"/>
      <c r="H446" s="190"/>
      <c r="I446" s="200"/>
    </row>
    <row r="447" spans="2:9">
      <c r="B447" s="186"/>
      <c r="C447" s="51"/>
      <c r="D447" s="187"/>
      <c r="E447" s="188"/>
      <c r="F447" s="189"/>
      <c r="G447" s="216"/>
      <c r="H447" s="190"/>
      <c r="I447" s="200"/>
    </row>
    <row r="448" spans="2:9">
      <c r="B448" s="186"/>
      <c r="C448" s="51"/>
      <c r="D448" s="187"/>
      <c r="E448" s="188"/>
      <c r="F448" s="189"/>
      <c r="G448" s="216"/>
      <c r="H448" s="190"/>
      <c r="I448" s="200"/>
    </row>
    <row r="449" spans="2:9">
      <c r="B449" s="186"/>
      <c r="C449" s="51"/>
      <c r="D449" s="187"/>
      <c r="E449" s="188"/>
      <c r="F449" s="189"/>
      <c r="G449" s="216"/>
      <c r="H449" s="190"/>
      <c r="I449" s="200"/>
    </row>
    <row r="450" spans="2:9">
      <c r="B450" s="186"/>
      <c r="C450" s="51"/>
      <c r="D450" s="187"/>
      <c r="E450" s="188"/>
      <c r="F450" s="189"/>
      <c r="G450" s="216"/>
      <c r="H450" s="190"/>
      <c r="I450" s="200"/>
    </row>
    <row r="451" spans="2:9">
      <c r="B451" s="186"/>
      <c r="C451" s="51"/>
      <c r="D451" s="187"/>
      <c r="E451" s="188"/>
      <c r="F451" s="189"/>
      <c r="G451" s="216"/>
      <c r="H451" s="190"/>
      <c r="I451" s="200"/>
    </row>
    <row r="452" spans="2:9">
      <c r="B452" s="186"/>
      <c r="C452" s="51"/>
      <c r="D452" s="187"/>
      <c r="E452" s="188"/>
      <c r="F452" s="189"/>
      <c r="G452" s="216"/>
      <c r="H452" s="190"/>
      <c r="I452" s="200"/>
    </row>
    <row r="453" spans="2:9">
      <c r="B453" s="186"/>
      <c r="C453" s="51"/>
      <c r="D453" s="187"/>
      <c r="E453" s="188"/>
      <c r="F453" s="189"/>
      <c r="G453" s="216"/>
      <c r="H453" s="190"/>
      <c r="I453" s="200"/>
    </row>
    <row r="454" spans="2:9">
      <c r="B454" s="186"/>
      <c r="C454" s="51"/>
      <c r="D454" s="187"/>
      <c r="E454" s="188"/>
      <c r="F454" s="189"/>
      <c r="G454" s="216"/>
      <c r="H454" s="190"/>
      <c r="I454" s="200"/>
    </row>
    <row r="455" spans="2:9">
      <c r="B455" s="186"/>
      <c r="C455" s="51"/>
      <c r="D455" s="187"/>
      <c r="E455" s="188"/>
      <c r="F455" s="189"/>
      <c r="G455" s="216"/>
      <c r="H455" s="190"/>
      <c r="I455" s="200"/>
    </row>
    <row r="456" spans="2:9">
      <c r="B456" s="186"/>
      <c r="C456" s="51"/>
      <c r="D456" s="187"/>
      <c r="E456" s="188"/>
      <c r="F456" s="189"/>
      <c r="G456" s="216"/>
      <c r="H456" s="190"/>
      <c r="I456" s="200"/>
    </row>
    <row r="457" spans="2:9">
      <c r="B457" s="186"/>
      <c r="C457" s="51"/>
      <c r="D457" s="187"/>
      <c r="E457" s="188"/>
      <c r="F457" s="189"/>
      <c r="G457" s="216"/>
      <c r="H457" s="190"/>
      <c r="I457" s="200"/>
    </row>
    <row r="458" spans="2:9">
      <c r="B458" s="186"/>
      <c r="C458" s="51"/>
      <c r="D458" s="187"/>
      <c r="E458" s="188"/>
      <c r="F458" s="189"/>
      <c r="G458" s="216"/>
      <c r="H458" s="190"/>
      <c r="I458" s="200"/>
    </row>
    <row r="459" spans="2:9">
      <c r="B459" s="186"/>
      <c r="C459" s="51"/>
      <c r="D459" s="187"/>
      <c r="E459" s="188"/>
      <c r="F459" s="189"/>
      <c r="G459" s="216"/>
      <c r="H459" s="190"/>
      <c r="I459" s="200"/>
    </row>
    <row r="460" spans="2:9">
      <c r="B460" s="186"/>
      <c r="C460" s="51"/>
      <c r="D460" s="187"/>
      <c r="E460" s="188"/>
      <c r="F460" s="189"/>
      <c r="G460" s="216"/>
      <c r="H460" s="190"/>
      <c r="I460" s="200"/>
    </row>
    <row r="461" spans="2:9">
      <c r="B461" s="186"/>
      <c r="C461" s="51"/>
      <c r="D461" s="187"/>
      <c r="E461" s="188"/>
      <c r="F461" s="189"/>
      <c r="G461" s="216"/>
      <c r="H461" s="190"/>
      <c r="I461" s="200"/>
    </row>
    <row r="462" spans="2:9">
      <c r="B462" s="186"/>
      <c r="C462" s="51"/>
      <c r="D462" s="187"/>
      <c r="E462" s="188"/>
      <c r="F462" s="189"/>
      <c r="G462" s="216"/>
      <c r="H462" s="190"/>
      <c r="I462" s="200"/>
    </row>
    <row r="463" spans="2:9">
      <c r="B463" s="186"/>
      <c r="C463" s="51"/>
      <c r="D463" s="187"/>
      <c r="E463" s="188"/>
      <c r="F463" s="189"/>
      <c r="G463" s="216"/>
      <c r="H463" s="190"/>
      <c r="I463" s="200"/>
    </row>
    <row r="464" spans="2:9">
      <c r="B464" s="186"/>
      <c r="C464" s="51"/>
      <c r="D464" s="187"/>
      <c r="E464" s="188"/>
      <c r="F464" s="189"/>
      <c r="G464" s="216"/>
      <c r="H464" s="190"/>
      <c r="I464" s="200"/>
    </row>
    <row r="465" spans="2:9">
      <c r="B465" s="186"/>
      <c r="C465" s="51"/>
      <c r="D465" s="187"/>
      <c r="E465" s="188"/>
      <c r="F465" s="189"/>
      <c r="G465" s="216"/>
      <c r="H465" s="190"/>
      <c r="I465" s="200"/>
    </row>
    <row r="466" spans="2:9">
      <c r="B466" s="186"/>
      <c r="C466" s="51"/>
      <c r="D466" s="187"/>
      <c r="E466" s="188"/>
      <c r="F466" s="189"/>
      <c r="G466" s="216"/>
      <c r="H466" s="190"/>
      <c r="I466" s="200"/>
    </row>
    <row r="467" spans="2:9">
      <c r="B467" s="186"/>
      <c r="C467" s="51"/>
      <c r="D467" s="187"/>
      <c r="E467" s="188"/>
      <c r="F467" s="189"/>
      <c r="G467" s="216"/>
      <c r="H467" s="190"/>
      <c r="I467" s="200"/>
    </row>
    <row r="468" spans="2:9">
      <c r="B468" s="186"/>
      <c r="C468" s="51"/>
      <c r="D468" s="187"/>
      <c r="E468" s="188"/>
      <c r="F468" s="189"/>
      <c r="G468" s="216"/>
      <c r="H468" s="190"/>
      <c r="I468" s="200"/>
    </row>
    <row r="469" spans="2:9">
      <c r="B469" s="186"/>
      <c r="C469" s="51"/>
      <c r="D469" s="187"/>
      <c r="E469" s="188"/>
      <c r="F469" s="189"/>
      <c r="G469" s="216"/>
      <c r="H469" s="190"/>
      <c r="I469" s="200"/>
    </row>
    <row r="470" spans="2:9">
      <c r="B470" s="186"/>
      <c r="C470" s="51"/>
      <c r="D470" s="187"/>
      <c r="E470" s="188"/>
      <c r="F470" s="189"/>
      <c r="G470" s="216"/>
      <c r="H470" s="190"/>
      <c r="I470" s="200"/>
    </row>
    <row r="471" spans="2:9">
      <c r="B471" s="186"/>
      <c r="C471" s="51"/>
      <c r="D471" s="187"/>
      <c r="E471" s="188"/>
      <c r="F471" s="189"/>
      <c r="G471" s="216"/>
      <c r="H471" s="190"/>
      <c r="I471" s="200"/>
    </row>
    <row r="472" spans="2:9">
      <c r="B472" s="186"/>
      <c r="C472" s="51"/>
      <c r="D472" s="187"/>
      <c r="E472" s="188"/>
      <c r="F472" s="189"/>
      <c r="G472" s="216"/>
      <c r="H472" s="190"/>
      <c r="I472" s="200"/>
    </row>
    <row r="473" spans="2:9">
      <c r="B473" s="186"/>
      <c r="C473" s="51"/>
      <c r="D473" s="187"/>
      <c r="E473" s="188"/>
      <c r="F473" s="189"/>
      <c r="G473" s="216"/>
      <c r="H473" s="190"/>
      <c r="I473" s="200"/>
    </row>
    <row r="474" spans="2:9">
      <c r="B474" s="186"/>
      <c r="C474" s="51"/>
      <c r="D474" s="187"/>
      <c r="E474" s="188"/>
      <c r="F474" s="189"/>
      <c r="G474" s="216"/>
      <c r="H474" s="190"/>
      <c r="I474" s="200"/>
    </row>
    <row r="475" spans="2:9">
      <c r="B475" s="186"/>
      <c r="C475" s="51"/>
      <c r="D475" s="187"/>
      <c r="E475" s="188"/>
      <c r="F475" s="189"/>
      <c r="G475" s="216"/>
      <c r="H475" s="190"/>
      <c r="I475" s="200"/>
    </row>
    <row r="476" spans="2:9">
      <c r="B476" s="186"/>
      <c r="C476" s="51"/>
      <c r="D476" s="187"/>
      <c r="E476" s="188"/>
      <c r="F476" s="189"/>
      <c r="G476" s="216"/>
      <c r="H476" s="190"/>
      <c r="I476" s="200"/>
    </row>
    <row r="477" spans="2:9">
      <c r="B477" s="186"/>
      <c r="C477" s="51"/>
      <c r="D477" s="187"/>
      <c r="E477" s="188"/>
      <c r="F477" s="189"/>
      <c r="G477" s="216"/>
      <c r="H477" s="190"/>
      <c r="I477" s="200"/>
    </row>
    <row r="478" spans="2:9">
      <c r="B478" s="186"/>
      <c r="C478" s="51"/>
      <c r="D478" s="187"/>
      <c r="E478" s="188"/>
      <c r="F478" s="189"/>
      <c r="G478" s="216"/>
      <c r="H478" s="190"/>
      <c r="I478" s="200"/>
    </row>
    <row r="479" spans="2:9">
      <c r="B479" s="186"/>
      <c r="C479" s="51"/>
      <c r="D479" s="187"/>
      <c r="E479" s="188"/>
      <c r="F479" s="189"/>
      <c r="G479" s="216"/>
      <c r="H479" s="190"/>
      <c r="I479" s="200"/>
    </row>
    <row r="480" spans="2:9">
      <c r="B480" s="186"/>
      <c r="C480" s="51"/>
      <c r="D480" s="187"/>
      <c r="E480" s="188"/>
      <c r="F480" s="189"/>
      <c r="G480" s="216"/>
      <c r="H480" s="190"/>
      <c r="I480" s="200"/>
    </row>
    <row r="481" spans="2:9">
      <c r="B481" s="186"/>
      <c r="C481" s="51"/>
      <c r="D481" s="187"/>
      <c r="E481" s="188"/>
      <c r="F481" s="189"/>
      <c r="G481" s="216"/>
      <c r="H481" s="190"/>
      <c r="I481" s="200"/>
    </row>
    <row r="482" spans="2:9">
      <c r="B482" s="186"/>
      <c r="C482" s="51"/>
      <c r="D482" s="187"/>
      <c r="E482" s="188"/>
      <c r="F482" s="189"/>
      <c r="G482" s="216"/>
      <c r="H482" s="190"/>
      <c r="I482" s="200"/>
    </row>
    <row r="483" spans="2:9">
      <c r="B483" s="186"/>
      <c r="C483" s="51"/>
      <c r="D483" s="187"/>
      <c r="E483" s="188"/>
      <c r="F483" s="189"/>
      <c r="G483" s="216"/>
      <c r="H483" s="190"/>
      <c r="I483" s="200"/>
    </row>
    <row r="484" spans="2:9">
      <c r="B484" s="186"/>
      <c r="C484" s="51"/>
      <c r="D484" s="187"/>
      <c r="E484" s="188"/>
      <c r="F484" s="189"/>
      <c r="G484" s="216"/>
      <c r="H484" s="190"/>
      <c r="I484" s="200"/>
    </row>
    <row r="485" spans="2:9">
      <c r="B485" s="186"/>
      <c r="C485" s="51"/>
      <c r="D485" s="187"/>
      <c r="E485" s="188"/>
      <c r="F485" s="189"/>
      <c r="G485" s="216"/>
      <c r="H485" s="190"/>
      <c r="I485" s="200"/>
    </row>
    <row r="486" spans="2:9">
      <c r="B486" s="186"/>
      <c r="C486" s="51"/>
      <c r="D486" s="187"/>
      <c r="E486" s="188"/>
      <c r="F486" s="189"/>
      <c r="G486" s="216"/>
      <c r="H486" s="190"/>
      <c r="I486" s="200"/>
    </row>
    <row r="487" spans="2:9">
      <c r="B487" s="186"/>
      <c r="C487" s="51"/>
      <c r="D487" s="187"/>
      <c r="E487" s="188"/>
      <c r="F487" s="189"/>
      <c r="G487" s="216"/>
      <c r="H487" s="190"/>
      <c r="I487" s="200"/>
    </row>
    <row r="488" spans="2:9">
      <c r="B488" s="186"/>
      <c r="C488" s="51"/>
      <c r="D488" s="187"/>
      <c r="E488" s="188"/>
      <c r="F488" s="189"/>
      <c r="G488" s="216"/>
      <c r="H488" s="190"/>
      <c r="I488" s="200"/>
    </row>
    <row r="489" spans="2:9">
      <c r="B489" s="186"/>
      <c r="C489" s="51"/>
      <c r="D489" s="187"/>
      <c r="E489" s="188"/>
      <c r="F489" s="189"/>
      <c r="G489" s="216"/>
      <c r="H489" s="190"/>
      <c r="I489" s="200"/>
    </row>
    <row r="490" spans="2:9">
      <c r="B490" s="186"/>
      <c r="C490" s="51"/>
      <c r="D490" s="187"/>
      <c r="E490" s="188"/>
      <c r="F490" s="189"/>
      <c r="G490" s="216"/>
      <c r="H490" s="190"/>
      <c r="I490" s="200"/>
    </row>
    <row r="491" spans="2:9">
      <c r="B491" s="186"/>
      <c r="C491" s="51"/>
      <c r="D491" s="187"/>
      <c r="E491" s="188"/>
      <c r="F491" s="189"/>
      <c r="G491" s="216"/>
      <c r="H491" s="190"/>
      <c r="I491" s="200"/>
    </row>
    <row r="492" spans="2:9">
      <c r="B492" s="186"/>
      <c r="C492" s="51"/>
      <c r="D492" s="187"/>
      <c r="E492" s="188"/>
      <c r="F492" s="189"/>
      <c r="G492" s="216"/>
      <c r="H492" s="190"/>
      <c r="I492" s="200"/>
    </row>
    <row r="493" spans="2:9">
      <c r="B493" s="186"/>
      <c r="C493" s="51"/>
      <c r="D493" s="187"/>
      <c r="E493" s="188"/>
      <c r="F493" s="189"/>
      <c r="G493" s="216"/>
      <c r="H493" s="190"/>
      <c r="I493" s="200"/>
    </row>
    <row r="494" spans="2:9">
      <c r="B494" s="186"/>
      <c r="C494" s="51"/>
      <c r="D494" s="187"/>
      <c r="E494" s="188"/>
      <c r="F494" s="189"/>
      <c r="G494" s="216"/>
      <c r="H494" s="190"/>
      <c r="I494" s="200"/>
    </row>
    <row r="495" spans="2:9">
      <c r="B495" s="186"/>
      <c r="C495" s="51"/>
      <c r="D495" s="187"/>
      <c r="E495" s="188"/>
      <c r="F495" s="189"/>
      <c r="G495" s="216"/>
      <c r="H495" s="190"/>
      <c r="I495" s="200"/>
    </row>
    <row r="496" spans="2:9">
      <c r="B496" s="186"/>
      <c r="C496" s="51"/>
      <c r="D496" s="187"/>
      <c r="E496" s="188"/>
      <c r="F496" s="189"/>
      <c r="G496" s="216"/>
      <c r="H496" s="190"/>
      <c r="I496" s="200"/>
    </row>
    <row r="497" spans="2:9">
      <c r="B497" s="186"/>
      <c r="C497" s="51"/>
      <c r="D497" s="187"/>
      <c r="E497" s="188"/>
      <c r="F497" s="189"/>
      <c r="G497" s="216"/>
      <c r="H497" s="190"/>
      <c r="I497" s="200"/>
    </row>
    <row r="498" spans="2:9">
      <c r="B498" s="186"/>
      <c r="C498" s="51"/>
      <c r="D498" s="187"/>
      <c r="E498" s="188"/>
      <c r="F498" s="189"/>
      <c r="G498" s="216"/>
      <c r="H498" s="190"/>
      <c r="I498" s="200"/>
    </row>
    <row r="499" spans="2:9">
      <c r="B499" s="186"/>
      <c r="C499" s="51"/>
      <c r="D499" s="187"/>
      <c r="E499" s="188"/>
      <c r="F499" s="189"/>
      <c r="G499" s="216"/>
      <c r="H499" s="190"/>
      <c r="I499" s="200"/>
    </row>
    <row r="500" spans="2:9">
      <c r="B500" s="186"/>
      <c r="C500" s="51"/>
      <c r="D500" s="187"/>
      <c r="E500" s="188"/>
      <c r="F500" s="189"/>
      <c r="G500" s="216"/>
      <c r="H500" s="190"/>
      <c r="I500" s="200"/>
    </row>
    <row r="501" spans="2:9">
      <c r="B501" s="186"/>
      <c r="C501" s="51"/>
      <c r="D501" s="187"/>
      <c r="E501" s="188"/>
      <c r="F501" s="189"/>
      <c r="G501" s="216"/>
      <c r="H501" s="190"/>
      <c r="I501" s="200"/>
    </row>
    <row r="502" spans="2:9">
      <c r="B502" s="186"/>
      <c r="C502" s="51"/>
      <c r="D502" s="187"/>
      <c r="E502" s="188"/>
      <c r="F502" s="189"/>
      <c r="G502" s="216"/>
      <c r="H502" s="190"/>
      <c r="I502" s="200"/>
    </row>
    <row r="503" spans="2:9">
      <c r="B503" s="186"/>
      <c r="C503" s="51"/>
      <c r="D503" s="187"/>
      <c r="E503" s="188"/>
      <c r="F503" s="189"/>
      <c r="G503" s="216"/>
      <c r="H503" s="190"/>
      <c r="I503" s="200"/>
    </row>
    <row r="504" spans="2:9">
      <c r="B504" s="186"/>
      <c r="C504" s="51"/>
      <c r="D504" s="187"/>
      <c r="E504" s="188"/>
      <c r="F504" s="189"/>
      <c r="G504" s="216"/>
      <c r="H504" s="190"/>
      <c r="I504" s="200"/>
    </row>
    <row r="505" spans="2:9">
      <c r="B505" s="186"/>
      <c r="C505" s="51"/>
      <c r="D505" s="187"/>
      <c r="E505" s="188"/>
      <c r="F505" s="189"/>
      <c r="G505" s="216"/>
      <c r="H505" s="190"/>
      <c r="I505" s="200"/>
    </row>
    <row r="506" spans="2:9">
      <c r="B506" s="186"/>
      <c r="C506" s="51"/>
      <c r="D506" s="187"/>
      <c r="E506" s="188"/>
      <c r="F506" s="189"/>
      <c r="G506" s="216"/>
      <c r="H506" s="190"/>
      <c r="I506" s="200"/>
    </row>
    <row r="507" spans="2:9">
      <c r="B507" s="186"/>
      <c r="C507" s="51"/>
      <c r="D507" s="187"/>
      <c r="E507" s="188"/>
      <c r="F507" s="189"/>
      <c r="G507" s="216"/>
      <c r="H507" s="190"/>
      <c r="I507" s="200"/>
    </row>
    <row r="508" spans="2:9">
      <c r="B508" s="186"/>
      <c r="C508" s="51"/>
      <c r="D508" s="187"/>
      <c r="E508" s="188"/>
      <c r="F508" s="189"/>
      <c r="G508" s="216"/>
      <c r="H508" s="190"/>
      <c r="I508" s="200"/>
    </row>
    <row r="509" spans="2:9">
      <c r="B509" s="186"/>
      <c r="C509" s="51"/>
      <c r="D509" s="187"/>
      <c r="E509" s="188"/>
      <c r="F509" s="189"/>
      <c r="G509" s="216"/>
      <c r="H509" s="190"/>
      <c r="I509" s="200"/>
    </row>
    <row r="510" spans="2:9">
      <c r="B510" s="186"/>
      <c r="C510" s="51"/>
      <c r="D510" s="187"/>
      <c r="E510" s="188"/>
      <c r="F510" s="189"/>
      <c r="G510" s="216"/>
      <c r="H510" s="190"/>
      <c r="I510" s="200"/>
    </row>
    <row r="511" spans="2:9">
      <c r="B511" s="186"/>
      <c r="C511" s="51"/>
      <c r="D511" s="187"/>
      <c r="E511" s="188"/>
      <c r="F511" s="189"/>
      <c r="G511" s="216"/>
      <c r="H511" s="190"/>
      <c r="I511" s="200"/>
    </row>
    <row r="512" spans="2:9">
      <c r="B512" s="186"/>
      <c r="C512" s="51"/>
      <c r="D512" s="187"/>
      <c r="E512" s="188"/>
      <c r="F512" s="189"/>
      <c r="G512" s="216"/>
      <c r="H512" s="190"/>
      <c r="I512" s="200"/>
    </row>
    <row r="513" spans="2:9">
      <c r="B513" s="186"/>
      <c r="C513" s="51"/>
      <c r="D513" s="187"/>
      <c r="E513" s="188"/>
      <c r="F513" s="189"/>
      <c r="G513" s="216"/>
      <c r="H513" s="190"/>
      <c r="I513" s="200"/>
    </row>
    <row r="514" spans="2:9">
      <c r="B514" s="186"/>
      <c r="C514" s="51"/>
      <c r="D514" s="187"/>
      <c r="E514" s="188"/>
      <c r="F514" s="189"/>
      <c r="G514" s="216"/>
      <c r="H514" s="190"/>
      <c r="I514" s="200"/>
    </row>
    <row r="515" spans="2:9">
      <c r="B515" s="186"/>
      <c r="C515" s="51"/>
      <c r="D515" s="187"/>
      <c r="E515" s="188"/>
      <c r="F515" s="189"/>
      <c r="G515" s="216"/>
      <c r="H515" s="190"/>
      <c r="I515" s="200"/>
    </row>
    <row r="516" spans="2:9">
      <c r="B516" s="186"/>
      <c r="C516" s="51"/>
      <c r="D516" s="187"/>
      <c r="E516" s="188"/>
      <c r="F516" s="189"/>
      <c r="G516" s="216"/>
      <c r="H516" s="190"/>
      <c r="I516" s="200"/>
    </row>
    <row r="517" spans="2:9">
      <c r="B517" s="186"/>
      <c r="C517" s="51"/>
      <c r="D517" s="187"/>
      <c r="E517" s="188"/>
      <c r="F517" s="189"/>
      <c r="G517" s="216"/>
      <c r="H517" s="190"/>
      <c r="I517" s="200"/>
    </row>
    <row r="518" spans="2:9">
      <c r="B518" s="186"/>
      <c r="C518" s="51"/>
      <c r="D518" s="187"/>
      <c r="E518" s="188"/>
      <c r="F518" s="189"/>
      <c r="G518" s="216"/>
      <c r="H518" s="190"/>
      <c r="I518" s="200"/>
    </row>
    <row r="519" spans="2:9">
      <c r="B519" s="186"/>
      <c r="C519" s="51"/>
      <c r="D519" s="187"/>
      <c r="E519" s="188"/>
      <c r="F519" s="189"/>
      <c r="G519" s="216"/>
      <c r="H519" s="190"/>
      <c r="I519" s="200"/>
    </row>
    <row r="520" spans="2:9">
      <c r="B520" s="186"/>
      <c r="C520" s="51"/>
      <c r="D520" s="187"/>
      <c r="E520" s="188"/>
      <c r="F520" s="189"/>
      <c r="G520" s="216"/>
      <c r="H520" s="190"/>
      <c r="I520" s="200"/>
    </row>
    <row r="521" spans="2:9">
      <c r="B521" s="186"/>
      <c r="C521" s="51"/>
      <c r="D521" s="187"/>
      <c r="E521" s="188"/>
      <c r="F521" s="189"/>
      <c r="G521" s="216"/>
      <c r="H521" s="190"/>
      <c r="I521" s="200"/>
    </row>
    <row r="522" spans="2:9">
      <c r="B522" s="186"/>
      <c r="C522" s="51"/>
      <c r="D522" s="187"/>
      <c r="E522" s="188"/>
      <c r="F522" s="189"/>
      <c r="G522" s="216"/>
      <c r="H522" s="190"/>
      <c r="I522" s="200"/>
    </row>
    <row r="523" spans="2:9">
      <c r="B523" s="186"/>
      <c r="C523" s="51"/>
      <c r="D523" s="187"/>
      <c r="E523" s="188"/>
      <c r="F523" s="189"/>
      <c r="G523" s="216"/>
      <c r="H523" s="190"/>
      <c r="I523" s="200"/>
    </row>
    <row r="524" spans="2:9">
      <c r="B524" s="186"/>
      <c r="C524" s="51"/>
      <c r="D524" s="187"/>
      <c r="E524" s="188"/>
      <c r="F524" s="189"/>
      <c r="G524" s="216"/>
      <c r="H524" s="190"/>
      <c r="I524" s="200"/>
    </row>
    <row r="525" spans="2:9">
      <c r="B525" s="186"/>
      <c r="C525" s="51"/>
      <c r="D525" s="187"/>
      <c r="E525" s="188"/>
      <c r="F525" s="189"/>
      <c r="G525" s="216"/>
      <c r="H525" s="190"/>
      <c r="I525" s="200"/>
    </row>
    <row r="526" spans="2:9">
      <c r="B526" s="186"/>
      <c r="C526" s="51"/>
      <c r="D526" s="187"/>
      <c r="E526" s="188"/>
      <c r="F526" s="189"/>
      <c r="G526" s="216"/>
      <c r="H526" s="190"/>
      <c r="I526" s="200"/>
    </row>
    <row r="527" spans="2:9">
      <c r="B527" s="186"/>
      <c r="C527" s="51"/>
      <c r="D527" s="187"/>
      <c r="E527" s="188"/>
      <c r="F527" s="189"/>
      <c r="G527" s="216"/>
      <c r="H527" s="190"/>
      <c r="I527" s="200"/>
    </row>
    <row r="528" spans="2:9">
      <c r="B528" s="186"/>
      <c r="C528" s="51"/>
      <c r="D528" s="187"/>
      <c r="E528" s="188"/>
      <c r="F528" s="189"/>
      <c r="G528" s="216"/>
      <c r="H528" s="190"/>
      <c r="I528" s="200"/>
    </row>
    <row r="529" spans="2:9">
      <c r="B529" s="186"/>
      <c r="C529" s="51"/>
      <c r="D529" s="187"/>
      <c r="E529" s="188"/>
      <c r="F529" s="189"/>
      <c r="G529" s="216"/>
      <c r="H529" s="190"/>
      <c r="I529" s="200"/>
    </row>
    <row r="530" spans="2:9">
      <c r="B530" s="186"/>
      <c r="C530" s="51"/>
      <c r="D530" s="187"/>
      <c r="E530" s="188"/>
      <c r="F530" s="189"/>
      <c r="G530" s="216"/>
      <c r="H530" s="190"/>
      <c r="I530" s="200"/>
    </row>
    <row r="531" spans="2:9">
      <c r="B531" s="186"/>
      <c r="C531" s="51"/>
      <c r="D531" s="187"/>
      <c r="E531" s="188"/>
      <c r="F531" s="189"/>
      <c r="G531" s="216"/>
      <c r="H531" s="190"/>
      <c r="I531" s="200"/>
    </row>
    <row r="532" spans="2:9">
      <c r="B532" s="186"/>
      <c r="C532" s="51"/>
      <c r="D532" s="187"/>
      <c r="E532" s="188"/>
      <c r="F532" s="189"/>
      <c r="G532" s="216"/>
      <c r="H532" s="190"/>
      <c r="I532" s="200"/>
    </row>
    <row r="533" spans="2:9">
      <c r="B533" s="186"/>
      <c r="C533" s="51"/>
      <c r="D533" s="187"/>
      <c r="E533" s="188"/>
      <c r="F533" s="189"/>
      <c r="G533" s="216"/>
      <c r="H533" s="190"/>
      <c r="I533" s="200"/>
    </row>
    <row r="534" spans="2:9">
      <c r="B534" s="186"/>
      <c r="C534" s="51"/>
      <c r="D534" s="187"/>
      <c r="E534" s="188"/>
      <c r="F534" s="189"/>
      <c r="G534" s="216"/>
      <c r="H534" s="190"/>
      <c r="I534" s="200"/>
    </row>
    <row r="535" spans="2:9">
      <c r="B535" s="186"/>
      <c r="C535" s="51"/>
      <c r="D535" s="187"/>
      <c r="E535" s="188"/>
      <c r="F535" s="189"/>
      <c r="G535" s="216"/>
      <c r="H535" s="190"/>
      <c r="I535" s="200"/>
    </row>
    <row r="536" spans="2:9">
      <c r="B536" s="186"/>
      <c r="C536" s="51"/>
      <c r="D536" s="187"/>
      <c r="E536" s="188"/>
      <c r="F536" s="189"/>
      <c r="G536" s="216"/>
      <c r="H536" s="190"/>
      <c r="I536" s="200"/>
    </row>
    <row r="537" spans="2:9">
      <c r="B537" s="186"/>
      <c r="C537" s="51"/>
      <c r="D537" s="187"/>
      <c r="E537" s="188"/>
      <c r="F537" s="189"/>
      <c r="G537" s="216"/>
      <c r="H537" s="190"/>
      <c r="I537" s="200"/>
    </row>
    <row r="538" spans="2:9">
      <c r="B538" s="186"/>
      <c r="C538" s="51"/>
      <c r="D538" s="187"/>
      <c r="E538" s="188"/>
      <c r="F538" s="189"/>
      <c r="G538" s="216"/>
      <c r="H538" s="190"/>
      <c r="I538" s="200"/>
    </row>
    <row r="539" spans="2:9">
      <c r="B539" s="186"/>
      <c r="C539" s="51"/>
      <c r="D539" s="187"/>
      <c r="E539" s="188"/>
      <c r="F539" s="189"/>
      <c r="G539" s="216"/>
      <c r="H539" s="190"/>
      <c r="I539" s="200"/>
    </row>
    <row r="540" spans="2:9">
      <c r="B540" s="186"/>
      <c r="C540" s="51"/>
      <c r="D540" s="187"/>
      <c r="E540" s="188"/>
      <c r="F540" s="189"/>
      <c r="G540" s="216"/>
      <c r="H540" s="190"/>
      <c r="I540" s="200"/>
    </row>
    <row r="541" spans="2:9">
      <c r="B541" s="186"/>
      <c r="C541" s="51"/>
      <c r="D541" s="187"/>
      <c r="E541" s="188"/>
      <c r="F541" s="189"/>
      <c r="G541" s="216"/>
      <c r="H541" s="190"/>
      <c r="I541" s="200"/>
    </row>
    <row r="542" spans="2:9">
      <c r="B542" s="186"/>
      <c r="C542" s="51"/>
      <c r="D542" s="187"/>
      <c r="E542" s="188"/>
      <c r="F542" s="189"/>
      <c r="G542" s="216"/>
      <c r="H542" s="190"/>
      <c r="I542" s="200"/>
    </row>
    <row r="543" spans="2:9">
      <c r="B543" s="186"/>
      <c r="C543" s="51"/>
      <c r="D543" s="187"/>
      <c r="E543" s="188"/>
      <c r="F543" s="189"/>
      <c r="G543" s="216"/>
      <c r="H543" s="190"/>
      <c r="I543" s="200"/>
    </row>
    <row r="544" spans="2:9">
      <c r="B544" s="186"/>
      <c r="C544" s="51"/>
      <c r="D544" s="187"/>
      <c r="E544" s="188"/>
      <c r="F544" s="189"/>
      <c r="G544" s="216"/>
      <c r="H544" s="190"/>
      <c r="I544" s="200"/>
    </row>
    <row r="545" spans="2:9">
      <c r="B545" s="186"/>
      <c r="C545" s="51"/>
      <c r="D545" s="187"/>
      <c r="E545" s="188"/>
      <c r="F545" s="189"/>
      <c r="G545" s="216"/>
      <c r="H545" s="190"/>
      <c r="I545" s="200"/>
    </row>
    <row r="546" spans="2:9">
      <c r="B546" s="186"/>
      <c r="C546" s="51"/>
      <c r="D546" s="187"/>
      <c r="E546" s="188"/>
      <c r="F546" s="189"/>
      <c r="G546" s="216"/>
      <c r="H546" s="190"/>
      <c r="I546" s="200"/>
    </row>
    <row r="547" spans="2:9">
      <c r="B547" s="186"/>
      <c r="C547" s="51"/>
      <c r="D547" s="187"/>
      <c r="E547" s="188"/>
      <c r="F547" s="189"/>
      <c r="G547" s="216"/>
      <c r="H547" s="190"/>
      <c r="I547" s="200"/>
    </row>
    <row r="548" spans="2:9">
      <c r="B548" s="186"/>
      <c r="C548" s="51"/>
      <c r="D548" s="187"/>
      <c r="E548" s="188"/>
      <c r="F548" s="189"/>
      <c r="G548" s="216"/>
      <c r="H548" s="190"/>
      <c r="I548" s="200"/>
    </row>
    <row r="549" spans="2:9">
      <c r="B549" s="186"/>
      <c r="C549" s="51"/>
      <c r="D549" s="187"/>
      <c r="E549" s="188"/>
      <c r="F549" s="189"/>
      <c r="G549" s="216"/>
      <c r="H549" s="190"/>
      <c r="I549" s="200"/>
    </row>
    <row r="550" spans="2:9">
      <c r="B550" s="186"/>
      <c r="C550" s="51"/>
      <c r="D550" s="187"/>
      <c r="E550" s="188"/>
      <c r="F550" s="189"/>
      <c r="G550" s="216"/>
      <c r="H550" s="190"/>
      <c r="I550" s="200"/>
    </row>
    <row r="551" spans="2:9">
      <c r="B551" s="186"/>
      <c r="C551" s="51"/>
      <c r="D551" s="187"/>
      <c r="E551" s="188"/>
      <c r="F551" s="189"/>
      <c r="G551" s="216"/>
      <c r="H551" s="190"/>
      <c r="I551" s="200"/>
    </row>
    <row r="552" spans="2:9">
      <c r="B552" s="186"/>
      <c r="C552" s="51"/>
      <c r="D552" s="187"/>
      <c r="E552" s="188"/>
      <c r="F552" s="189"/>
      <c r="G552" s="216"/>
      <c r="H552" s="190"/>
      <c r="I552" s="200"/>
    </row>
    <row r="553" spans="2:9">
      <c r="B553" s="186"/>
      <c r="C553" s="51"/>
      <c r="D553" s="187"/>
      <c r="E553" s="188"/>
      <c r="F553" s="189"/>
      <c r="G553" s="216"/>
      <c r="H553" s="190"/>
      <c r="I553" s="200"/>
    </row>
    <row r="554" spans="2:9">
      <c r="B554" s="186"/>
      <c r="C554" s="51"/>
      <c r="D554" s="187"/>
      <c r="E554" s="188"/>
      <c r="F554" s="189"/>
      <c r="G554" s="216"/>
      <c r="H554" s="190"/>
      <c r="I554" s="200"/>
    </row>
    <row r="555" spans="2:9">
      <c r="B555" s="186"/>
      <c r="C555" s="51"/>
      <c r="D555" s="187"/>
      <c r="E555" s="188"/>
      <c r="F555" s="189"/>
      <c r="G555" s="216"/>
      <c r="H555" s="190"/>
      <c r="I555" s="200"/>
    </row>
    <row r="556" spans="2:9">
      <c r="B556" s="186"/>
      <c r="C556" s="51"/>
      <c r="D556" s="187"/>
      <c r="E556" s="188"/>
      <c r="F556" s="189"/>
      <c r="G556" s="216"/>
      <c r="H556" s="190"/>
      <c r="I556" s="200"/>
    </row>
    <row r="557" spans="2:9">
      <c r="B557" s="186"/>
      <c r="C557" s="51"/>
      <c r="D557" s="187"/>
      <c r="E557" s="188"/>
      <c r="F557" s="189"/>
      <c r="G557" s="216"/>
      <c r="H557" s="190"/>
      <c r="I557" s="200"/>
    </row>
    <row r="558" spans="2:9">
      <c r="B558" s="186"/>
      <c r="C558" s="51"/>
      <c r="D558" s="187"/>
      <c r="E558" s="188"/>
      <c r="F558" s="189"/>
      <c r="G558" s="216"/>
      <c r="H558" s="190"/>
      <c r="I558" s="200"/>
    </row>
    <row r="559" spans="2:9">
      <c r="B559" s="186"/>
      <c r="C559" s="51"/>
      <c r="D559" s="187"/>
      <c r="E559" s="188"/>
      <c r="F559" s="189"/>
      <c r="G559" s="216"/>
      <c r="H559" s="190"/>
      <c r="I559" s="200"/>
    </row>
    <row r="560" spans="2:9">
      <c r="B560" s="186"/>
      <c r="C560" s="51"/>
      <c r="D560" s="187"/>
      <c r="E560" s="188"/>
      <c r="F560" s="189"/>
      <c r="G560" s="216"/>
      <c r="H560" s="190"/>
      <c r="I560" s="200"/>
    </row>
    <row r="561" spans="2:9">
      <c r="B561" s="186"/>
      <c r="C561" s="51"/>
      <c r="D561" s="187"/>
      <c r="E561" s="188"/>
      <c r="F561" s="189"/>
      <c r="G561" s="216"/>
      <c r="H561" s="190"/>
      <c r="I561" s="200"/>
    </row>
    <row r="562" spans="2:9">
      <c r="B562" s="186"/>
      <c r="C562" s="51"/>
      <c r="D562" s="187"/>
      <c r="E562" s="188"/>
      <c r="F562" s="189"/>
      <c r="G562" s="216"/>
      <c r="H562" s="190"/>
      <c r="I562" s="200"/>
    </row>
    <row r="563" spans="2:9">
      <c r="B563" s="186"/>
      <c r="C563" s="51"/>
      <c r="D563" s="187"/>
      <c r="E563" s="188"/>
      <c r="F563" s="189"/>
      <c r="G563" s="216"/>
      <c r="H563" s="190"/>
      <c r="I563" s="200"/>
    </row>
    <row r="564" spans="2:9">
      <c r="B564" s="186"/>
      <c r="C564" s="51"/>
      <c r="D564" s="187"/>
      <c r="E564" s="188"/>
      <c r="F564" s="189"/>
      <c r="G564" s="216"/>
      <c r="H564" s="190"/>
      <c r="I564" s="200"/>
    </row>
    <row r="565" spans="2:9">
      <c r="B565" s="186"/>
      <c r="C565" s="51"/>
      <c r="D565" s="187"/>
      <c r="E565" s="188"/>
      <c r="F565" s="189"/>
      <c r="G565" s="216"/>
      <c r="H565" s="190"/>
      <c r="I565" s="200"/>
    </row>
    <row r="566" spans="2:9">
      <c r="B566" s="186"/>
      <c r="C566" s="51"/>
      <c r="D566" s="187"/>
      <c r="E566" s="188"/>
      <c r="F566" s="189"/>
      <c r="G566" s="216"/>
      <c r="H566" s="190"/>
      <c r="I566" s="200"/>
    </row>
    <row r="567" spans="2:9">
      <c r="B567" s="186"/>
      <c r="C567" s="51"/>
      <c r="D567" s="187"/>
      <c r="E567" s="188"/>
      <c r="F567" s="189"/>
      <c r="G567" s="216"/>
      <c r="H567" s="190"/>
      <c r="I567" s="200"/>
    </row>
    <row r="568" spans="2:9">
      <c r="B568" s="186"/>
      <c r="C568" s="51"/>
      <c r="D568" s="187"/>
      <c r="E568" s="188"/>
      <c r="F568" s="189"/>
      <c r="G568" s="216"/>
      <c r="H568" s="190"/>
      <c r="I568" s="200"/>
    </row>
    <row r="569" spans="2:9">
      <c r="B569" s="186"/>
      <c r="C569" s="51"/>
      <c r="D569" s="187"/>
      <c r="E569" s="188"/>
      <c r="F569" s="189"/>
      <c r="G569" s="216"/>
      <c r="H569" s="190"/>
      <c r="I569" s="200"/>
    </row>
    <row r="570" spans="2:9">
      <c r="B570" s="186"/>
      <c r="C570" s="51"/>
      <c r="D570" s="187"/>
      <c r="E570" s="188"/>
      <c r="F570" s="189"/>
      <c r="G570" s="216"/>
      <c r="H570" s="190"/>
      <c r="I570" s="200"/>
    </row>
    <row r="571" spans="2:9">
      <c r="B571" s="186"/>
      <c r="C571" s="51"/>
      <c r="D571" s="187"/>
      <c r="E571" s="188"/>
      <c r="F571" s="189"/>
      <c r="G571" s="216"/>
      <c r="H571" s="190"/>
      <c r="I571" s="200"/>
    </row>
    <row r="572" spans="2:9">
      <c r="B572" s="186"/>
      <c r="C572" s="51"/>
      <c r="D572" s="187"/>
      <c r="E572" s="188"/>
      <c r="F572" s="189"/>
      <c r="G572" s="216"/>
      <c r="H572" s="190"/>
      <c r="I572" s="200"/>
    </row>
    <row r="573" spans="2:9">
      <c r="B573" s="186"/>
      <c r="C573" s="51"/>
      <c r="D573" s="187"/>
      <c r="E573" s="188"/>
      <c r="F573" s="189"/>
      <c r="G573" s="216"/>
      <c r="H573" s="190"/>
      <c r="I573" s="200"/>
    </row>
    <row r="574" spans="2:9">
      <c r="B574" s="186"/>
      <c r="C574" s="51"/>
      <c r="D574" s="187"/>
      <c r="E574" s="188"/>
      <c r="F574" s="189"/>
      <c r="G574" s="216"/>
      <c r="H574" s="190"/>
      <c r="I574" s="200"/>
    </row>
    <row r="575" spans="2:9">
      <c r="B575" s="186"/>
      <c r="C575" s="51"/>
      <c r="D575" s="187"/>
      <c r="E575" s="188"/>
      <c r="F575" s="189"/>
      <c r="G575" s="216"/>
      <c r="H575" s="190"/>
      <c r="I575" s="200"/>
    </row>
    <row r="576" spans="2:9">
      <c r="B576" s="186"/>
      <c r="C576" s="51"/>
      <c r="D576" s="187"/>
      <c r="E576" s="188"/>
      <c r="F576" s="189"/>
      <c r="G576" s="216"/>
      <c r="H576" s="190"/>
      <c r="I576" s="200"/>
    </row>
    <row r="577" spans="2:9">
      <c r="B577" s="186"/>
      <c r="C577" s="51"/>
      <c r="D577" s="187"/>
      <c r="E577" s="188"/>
      <c r="F577" s="189"/>
      <c r="G577" s="216"/>
      <c r="H577" s="190"/>
      <c r="I577" s="200"/>
    </row>
    <row r="578" spans="2:9">
      <c r="B578" s="186"/>
      <c r="C578" s="51"/>
      <c r="D578" s="187"/>
      <c r="E578" s="188"/>
      <c r="F578" s="189"/>
      <c r="G578" s="216"/>
      <c r="H578" s="190"/>
      <c r="I578" s="200"/>
    </row>
    <row r="579" spans="2:9">
      <c r="B579" s="186"/>
      <c r="C579" s="51"/>
      <c r="D579" s="187"/>
      <c r="E579" s="188"/>
      <c r="F579" s="189"/>
      <c r="G579" s="216"/>
      <c r="H579" s="190"/>
      <c r="I579" s="200"/>
    </row>
    <row r="580" spans="2:9">
      <c r="B580" s="186"/>
      <c r="C580" s="51"/>
      <c r="D580" s="187"/>
      <c r="E580" s="188"/>
      <c r="F580" s="189"/>
      <c r="G580" s="216"/>
      <c r="H580" s="190"/>
      <c r="I580" s="200"/>
    </row>
    <row r="581" spans="2:9">
      <c r="B581" s="186"/>
      <c r="C581" s="51"/>
      <c r="D581" s="187"/>
      <c r="E581" s="188"/>
      <c r="F581" s="189"/>
      <c r="G581" s="216"/>
      <c r="H581" s="190"/>
      <c r="I581" s="200"/>
    </row>
    <row r="582" spans="2:9">
      <c r="B582" s="186"/>
      <c r="C582" s="51"/>
      <c r="D582" s="187"/>
      <c r="E582" s="188"/>
      <c r="F582" s="189"/>
      <c r="G582" s="216"/>
      <c r="H582" s="190"/>
      <c r="I582" s="200"/>
    </row>
    <row r="583" spans="2:9">
      <c r="B583" s="186"/>
      <c r="C583" s="51"/>
      <c r="D583" s="187"/>
      <c r="E583" s="188"/>
      <c r="F583" s="189"/>
      <c r="G583" s="216"/>
      <c r="H583" s="190"/>
      <c r="I583" s="200"/>
    </row>
    <row r="584" spans="2:9">
      <c r="B584" s="186"/>
      <c r="C584" s="51"/>
      <c r="D584" s="187"/>
      <c r="E584" s="188"/>
      <c r="F584" s="189"/>
      <c r="G584" s="216"/>
      <c r="H584" s="190"/>
      <c r="I584" s="200"/>
    </row>
    <row r="585" spans="2:9">
      <c r="B585" s="186"/>
      <c r="C585" s="51"/>
      <c r="D585" s="187"/>
      <c r="E585" s="188"/>
      <c r="F585" s="189"/>
      <c r="G585" s="216"/>
      <c r="H585" s="190"/>
      <c r="I585" s="200"/>
    </row>
    <row r="586" spans="2:9">
      <c r="B586" s="186"/>
      <c r="C586" s="51"/>
      <c r="D586" s="187"/>
      <c r="E586" s="188"/>
      <c r="F586" s="189"/>
      <c r="G586" s="216"/>
      <c r="H586" s="190"/>
      <c r="I586" s="200"/>
    </row>
    <row r="587" spans="2:9">
      <c r="B587" s="186"/>
      <c r="C587" s="51"/>
      <c r="D587" s="187"/>
      <c r="E587" s="188"/>
      <c r="F587" s="189"/>
      <c r="G587" s="216"/>
      <c r="H587" s="190"/>
      <c r="I587" s="200"/>
    </row>
    <row r="588" spans="2:9">
      <c r="B588" s="186"/>
      <c r="C588" s="51"/>
      <c r="D588" s="187"/>
      <c r="E588" s="188"/>
      <c r="F588" s="189"/>
      <c r="G588" s="216"/>
      <c r="H588" s="190"/>
      <c r="I588" s="200"/>
    </row>
    <row r="589" spans="2:9">
      <c r="B589" s="186"/>
      <c r="C589" s="51"/>
      <c r="D589" s="187"/>
      <c r="E589" s="188"/>
      <c r="F589" s="189"/>
      <c r="G589" s="216"/>
      <c r="H589" s="190"/>
      <c r="I589" s="200"/>
    </row>
    <row r="590" spans="2:9">
      <c r="B590" s="186"/>
      <c r="C590" s="51"/>
      <c r="D590" s="187"/>
      <c r="E590" s="188"/>
      <c r="F590" s="189"/>
      <c r="G590" s="216"/>
      <c r="H590" s="190"/>
      <c r="I590" s="200"/>
    </row>
    <row r="591" spans="2:9">
      <c r="B591" s="186"/>
      <c r="C591" s="51"/>
      <c r="D591" s="187"/>
      <c r="E591" s="188"/>
      <c r="F591" s="189"/>
      <c r="G591" s="216"/>
      <c r="H591" s="190"/>
      <c r="I591" s="200"/>
    </row>
    <row r="592" spans="2:9">
      <c r="B592" s="186"/>
      <c r="C592" s="51"/>
      <c r="D592" s="187"/>
      <c r="E592" s="188"/>
      <c r="F592" s="189"/>
      <c r="G592" s="216"/>
      <c r="H592" s="190"/>
      <c r="I592" s="200"/>
    </row>
    <row r="593" spans="2:9">
      <c r="B593" s="186"/>
      <c r="C593" s="51"/>
      <c r="D593" s="187"/>
      <c r="E593" s="188"/>
      <c r="F593" s="189"/>
      <c r="G593" s="216"/>
      <c r="H593" s="190"/>
      <c r="I593" s="200"/>
    </row>
    <row r="594" spans="2:9">
      <c r="B594" s="186"/>
      <c r="C594" s="51"/>
      <c r="D594" s="187"/>
      <c r="E594" s="188"/>
      <c r="F594" s="189"/>
      <c r="G594" s="216"/>
      <c r="H594" s="190"/>
      <c r="I594" s="200"/>
    </row>
    <row r="595" spans="2:9">
      <c r="B595" s="186"/>
      <c r="C595" s="51"/>
      <c r="D595" s="187"/>
      <c r="E595" s="188"/>
      <c r="F595" s="189"/>
      <c r="G595" s="216"/>
      <c r="H595" s="190"/>
      <c r="I595" s="200"/>
    </row>
    <row r="596" spans="2:9">
      <c r="B596" s="186"/>
      <c r="C596" s="51"/>
      <c r="D596" s="187"/>
      <c r="E596" s="188"/>
      <c r="F596" s="189"/>
      <c r="G596" s="216"/>
      <c r="H596" s="190"/>
      <c r="I596" s="200"/>
    </row>
    <row r="597" spans="2:9">
      <c r="B597" s="186"/>
      <c r="C597" s="51"/>
      <c r="D597" s="187"/>
      <c r="E597" s="188"/>
      <c r="F597" s="189"/>
      <c r="G597" s="216"/>
      <c r="H597" s="190"/>
      <c r="I597" s="200"/>
    </row>
    <row r="598" spans="2:9">
      <c r="B598" s="186"/>
      <c r="C598" s="51"/>
      <c r="D598" s="187"/>
      <c r="E598" s="188"/>
      <c r="F598" s="189"/>
      <c r="G598" s="216"/>
      <c r="H598" s="190"/>
      <c r="I598" s="200"/>
    </row>
    <row r="599" spans="2:9">
      <c r="B599" s="186"/>
      <c r="C599" s="51"/>
      <c r="D599" s="187"/>
      <c r="E599" s="188"/>
      <c r="F599" s="189"/>
      <c r="G599" s="216"/>
      <c r="H599" s="190"/>
      <c r="I599" s="200"/>
    </row>
    <row r="600" spans="2:9">
      <c r="B600" s="186"/>
      <c r="C600" s="51"/>
      <c r="D600" s="187"/>
      <c r="E600" s="188"/>
      <c r="F600" s="189"/>
      <c r="G600" s="216"/>
      <c r="H600" s="190"/>
      <c r="I600" s="200"/>
    </row>
    <row r="601" spans="2:9">
      <c r="B601" s="186"/>
      <c r="C601" s="51"/>
      <c r="D601" s="187"/>
      <c r="E601" s="188"/>
      <c r="F601" s="189"/>
      <c r="G601" s="216"/>
      <c r="H601" s="190"/>
      <c r="I601" s="200"/>
    </row>
    <row r="602" spans="2:9">
      <c r="B602" s="186"/>
      <c r="C602" s="51"/>
      <c r="D602" s="187"/>
      <c r="E602" s="188"/>
      <c r="F602" s="189"/>
      <c r="G602" s="216"/>
      <c r="H602" s="190"/>
      <c r="I602" s="200"/>
    </row>
    <row r="603" spans="2:9">
      <c r="B603" s="186"/>
      <c r="C603" s="51"/>
      <c r="D603" s="187"/>
      <c r="E603" s="188"/>
      <c r="F603" s="189"/>
      <c r="G603" s="216"/>
      <c r="H603" s="190"/>
      <c r="I603" s="200"/>
    </row>
    <row r="604" spans="2:9">
      <c r="B604" s="186"/>
      <c r="C604" s="51"/>
      <c r="D604" s="187"/>
      <c r="E604" s="188"/>
      <c r="F604" s="189"/>
      <c r="G604" s="216"/>
      <c r="H604" s="190"/>
      <c r="I604" s="200"/>
    </row>
    <row r="605" spans="2:9">
      <c r="B605" s="186"/>
      <c r="C605" s="51"/>
      <c r="D605" s="187"/>
      <c r="E605" s="188"/>
      <c r="F605" s="189"/>
      <c r="G605" s="216"/>
      <c r="H605" s="190"/>
      <c r="I605" s="200"/>
    </row>
    <row r="606" spans="2:9">
      <c r="B606" s="186"/>
      <c r="C606" s="51"/>
      <c r="D606" s="187"/>
      <c r="E606" s="188"/>
      <c r="F606" s="189"/>
      <c r="G606" s="216"/>
      <c r="H606" s="190"/>
      <c r="I606" s="200"/>
    </row>
    <row r="607" spans="2:9">
      <c r="B607" s="186"/>
      <c r="C607" s="51"/>
      <c r="D607" s="187"/>
      <c r="E607" s="188"/>
      <c r="F607" s="189"/>
      <c r="G607" s="216"/>
      <c r="H607" s="190"/>
      <c r="I607" s="200"/>
    </row>
    <row r="608" spans="2:9">
      <c r="B608" s="186"/>
      <c r="C608" s="51"/>
      <c r="D608" s="187"/>
      <c r="E608" s="188"/>
      <c r="F608" s="189"/>
      <c r="G608" s="216"/>
      <c r="H608" s="190"/>
      <c r="I608" s="200"/>
    </row>
    <row r="609" spans="2:9">
      <c r="B609" s="186"/>
      <c r="C609" s="51"/>
      <c r="D609" s="187"/>
      <c r="E609" s="188"/>
      <c r="F609" s="189"/>
      <c r="G609" s="216"/>
      <c r="H609" s="190"/>
      <c r="I609" s="200"/>
    </row>
    <row r="610" spans="2:9">
      <c r="B610" s="186"/>
      <c r="C610" s="51"/>
      <c r="D610" s="187"/>
      <c r="E610" s="188"/>
      <c r="F610" s="189"/>
      <c r="G610" s="216"/>
      <c r="H610" s="190"/>
      <c r="I610" s="200"/>
    </row>
    <row r="611" spans="2:9">
      <c r="B611" s="186"/>
      <c r="C611" s="51"/>
      <c r="D611" s="187"/>
      <c r="E611" s="188"/>
      <c r="F611" s="189"/>
      <c r="G611" s="216"/>
      <c r="H611" s="190"/>
      <c r="I611" s="200"/>
    </row>
    <row r="612" spans="2:9">
      <c r="B612" s="186"/>
      <c r="C612" s="51"/>
      <c r="D612" s="187"/>
      <c r="E612" s="188"/>
      <c r="F612" s="189"/>
      <c r="G612" s="216"/>
      <c r="H612" s="190"/>
      <c r="I612" s="200"/>
    </row>
    <row r="613" spans="2:9">
      <c r="B613" s="186"/>
      <c r="C613" s="51"/>
      <c r="D613" s="187"/>
      <c r="E613" s="188"/>
      <c r="F613" s="189"/>
      <c r="G613" s="216"/>
      <c r="H613" s="190"/>
      <c r="I613" s="200"/>
    </row>
    <row r="614" spans="2:9">
      <c r="B614" s="186"/>
      <c r="C614" s="51"/>
      <c r="D614" s="187"/>
      <c r="E614" s="188"/>
      <c r="F614" s="189"/>
      <c r="G614" s="216"/>
      <c r="H614" s="190"/>
      <c r="I614" s="200"/>
    </row>
    <row r="615" spans="2:9">
      <c r="B615" s="186"/>
      <c r="C615" s="51"/>
      <c r="D615" s="187"/>
      <c r="E615" s="188"/>
      <c r="F615" s="189"/>
      <c r="G615" s="216"/>
      <c r="H615" s="190"/>
      <c r="I615" s="200"/>
    </row>
    <row r="616" spans="2:9">
      <c r="B616" s="186"/>
      <c r="C616" s="51"/>
      <c r="D616" s="187"/>
      <c r="E616" s="188"/>
      <c r="F616" s="189"/>
      <c r="G616" s="216"/>
      <c r="H616" s="190"/>
      <c r="I616" s="200"/>
    </row>
    <row r="617" spans="2:9">
      <c r="B617" s="186"/>
      <c r="C617" s="51"/>
      <c r="D617" s="187"/>
      <c r="E617" s="188"/>
      <c r="F617" s="189"/>
      <c r="G617" s="216"/>
      <c r="H617" s="190"/>
      <c r="I617" s="200"/>
    </row>
    <row r="618" spans="2:9">
      <c r="B618" s="186"/>
      <c r="C618" s="51"/>
      <c r="D618" s="187"/>
      <c r="E618" s="188"/>
      <c r="F618" s="189"/>
      <c r="G618" s="216"/>
      <c r="H618" s="190"/>
      <c r="I618" s="200"/>
    </row>
    <row r="619" spans="2:9">
      <c r="B619" s="186"/>
      <c r="C619" s="51"/>
      <c r="D619" s="187"/>
      <c r="E619" s="188"/>
      <c r="F619" s="189"/>
      <c r="G619" s="216"/>
      <c r="H619" s="190"/>
      <c r="I619" s="200"/>
    </row>
    <row r="620" spans="2:9">
      <c r="B620" s="186"/>
      <c r="C620" s="51"/>
      <c r="D620" s="187"/>
      <c r="E620" s="188"/>
      <c r="F620" s="189"/>
      <c r="G620" s="216"/>
      <c r="H620" s="190"/>
      <c r="I620" s="200"/>
    </row>
    <row r="621" spans="2:9">
      <c r="B621" s="186"/>
      <c r="C621" s="51"/>
      <c r="D621" s="187"/>
      <c r="E621" s="188"/>
      <c r="F621" s="189"/>
      <c r="G621" s="216"/>
      <c r="H621" s="190"/>
      <c r="I621" s="200"/>
    </row>
    <row r="622" spans="2:9">
      <c r="B622" s="186"/>
      <c r="C622" s="51"/>
      <c r="D622" s="187"/>
      <c r="E622" s="188"/>
      <c r="F622" s="189"/>
      <c r="G622" s="216"/>
      <c r="H622" s="190"/>
      <c r="I622" s="200"/>
    </row>
    <row r="623" spans="2:9">
      <c r="B623" s="186"/>
      <c r="C623" s="51"/>
      <c r="D623" s="187"/>
      <c r="E623" s="188"/>
      <c r="F623" s="189"/>
      <c r="G623" s="216"/>
      <c r="H623" s="190"/>
      <c r="I623" s="200"/>
    </row>
    <row r="624" spans="2:9">
      <c r="B624" s="186"/>
      <c r="C624" s="51"/>
      <c r="D624" s="187"/>
      <c r="E624" s="188"/>
      <c r="F624" s="189"/>
      <c r="G624" s="216"/>
      <c r="H624" s="190"/>
      <c r="I624" s="200"/>
    </row>
    <row r="625" spans="2:9">
      <c r="B625" s="186"/>
      <c r="C625" s="51"/>
      <c r="D625" s="187"/>
      <c r="E625" s="188"/>
      <c r="F625" s="189"/>
      <c r="G625" s="216"/>
      <c r="H625" s="190"/>
      <c r="I625" s="200"/>
    </row>
    <row r="626" spans="2:9">
      <c r="B626" s="186"/>
      <c r="C626" s="51"/>
      <c r="D626" s="187"/>
      <c r="E626" s="188"/>
      <c r="F626" s="189"/>
      <c r="G626" s="216"/>
      <c r="H626" s="190"/>
      <c r="I626" s="200"/>
    </row>
    <row r="627" spans="2:9">
      <c r="B627" s="186"/>
      <c r="C627" s="51"/>
      <c r="D627" s="187"/>
      <c r="E627" s="188"/>
      <c r="F627" s="189"/>
      <c r="G627" s="216"/>
      <c r="H627" s="190"/>
      <c r="I627" s="200"/>
    </row>
    <row r="628" spans="2:9">
      <c r="B628" s="186"/>
      <c r="C628" s="51"/>
      <c r="D628" s="187"/>
      <c r="E628" s="188"/>
      <c r="F628" s="189"/>
      <c r="G628" s="216"/>
      <c r="H628" s="190"/>
      <c r="I628" s="200"/>
    </row>
    <row r="629" spans="2:9">
      <c r="B629" s="186"/>
      <c r="C629" s="51"/>
      <c r="D629" s="187"/>
      <c r="E629" s="188"/>
      <c r="F629" s="189"/>
      <c r="G629" s="216"/>
      <c r="H629" s="190"/>
      <c r="I629" s="200"/>
    </row>
    <row r="630" spans="2:9">
      <c r="B630" s="186"/>
      <c r="C630" s="51"/>
      <c r="D630" s="187"/>
      <c r="E630" s="188"/>
      <c r="F630" s="189"/>
      <c r="G630" s="216"/>
      <c r="H630" s="190"/>
      <c r="I630" s="200"/>
    </row>
    <row r="631" spans="2:9">
      <c r="B631" s="186"/>
      <c r="C631" s="51"/>
      <c r="D631" s="187"/>
      <c r="E631" s="188"/>
      <c r="F631" s="189"/>
      <c r="G631" s="216"/>
      <c r="H631" s="190"/>
      <c r="I631" s="200"/>
    </row>
    <row r="632" spans="2:9">
      <c r="B632" s="186"/>
      <c r="C632" s="51"/>
      <c r="D632" s="187"/>
      <c r="E632" s="188"/>
      <c r="F632" s="189"/>
      <c r="G632" s="216"/>
      <c r="H632" s="190"/>
      <c r="I632" s="200"/>
    </row>
    <row r="633" spans="2:9">
      <c r="B633" s="186"/>
      <c r="C633" s="51"/>
      <c r="D633" s="187"/>
      <c r="E633" s="188"/>
      <c r="F633" s="189"/>
      <c r="G633" s="216"/>
      <c r="H633" s="190"/>
      <c r="I633" s="200"/>
    </row>
    <row r="634" spans="2:9">
      <c r="B634" s="186"/>
      <c r="C634" s="51"/>
      <c r="D634" s="187"/>
      <c r="E634" s="188"/>
      <c r="F634" s="189"/>
      <c r="G634" s="216"/>
      <c r="H634" s="190"/>
      <c r="I634" s="200"/>
    </row>
    <row r="635" spans="2:9">
      <c r="B635" s="186"/>
      <c r="C635" s="51"/>
      <c r="D635" s="187"/>
      <c r="E635" s="188"/>
      <c r="F635" s="189"/>
      <c r="G635" s="216"/>
      <c r="H635" s="190"/>
      <c r="I635" s="200"/>
    </row>
    <row r="636" spans="2:9">
      <c r="B636" s="186"/>
      <c r="C636" s="51"/>
      <c r="D636" s="187"/>
      <c r="E636" s="188"/>
      <c r="F636" s="189"/>
      <c r="G636" s="216"/>
      <c r="H636" s="190"/>
      <c r="I636" s="200"/>
    </row>
    <row r="637" spans="2:9">
      <c r="B637" s="186"/>
      <c r="C637" s="51"/>
      <c r="D637" s="187"/>
      <c r="E637" s="188"/>
      <c r="F637" s="189"/>
      <c r="G637" s="216"/>
      <c r="H637" s="190"/>
      <c r="I637" s="200"/>
    </row>
    <row r="638" spans="2:9">
      <c r="B638" s="186"/>
      <c r="C638" s="51"/>
      <c r="D638" s="187"/>
      <c r="E638" s="188"/>
      <c r="F638" s="189"/>
      <c r="G638" s="216"/>
      <c r="H638" s="190"/>
      <c r="I638" s="200"/>
    </row>
    <row r="639" spans="2:9">
      <c r="B639" s="186"/>
      <c r="C639" s="51"/>
      <c r="D639" s="187"/>
      <c r="E639" s="188"/>
      <c r="F639" s="189"/>
      <c r="G639" s="216"/>
      <c r="H639" s="190"/>
      <c r="I639" s="200"/>
    </row>
    <row r="640" spans="2:9">
      <c r="B640" s="186"/>
      <c r="C640" s="51"/>
      <c r="D640" s="187"/>
      <c r="E640" s="188"/>
      <c r="F640" s="189"/>
      <c r="G640" s="216"/>
      <c r="H640" s="190"/>
      <c r="I640" s="200"/>
    </row>
    <row r="641" spans="2:9">
      <c r="B641" s="186"/>
      <c r="C641" s="51"/>
      <c r="D641" s="187"/>
      <c r="E641" s="188"/>
      <c r="F641" s="189"/>
      <c r="G641" s="216"/>
      <c r="H641" s="190"/>
      <c r="I641" s="200"/>
    </row>
    <row r="642" spans="2:9">
      <c r="B642" s="186"/>
      <c r="C642" s="51"/>
      <c r="D642" s="187"/>
      <c r="E642" s="188"/>
      <c r="F642" s="189"/>
      <c r="G642" s="216"/>
      <c r="H642" s="190"/>
      <c r="I642" s="200"/>
    </row>
    <row r="643" spans="2:9">
      <c r="B643" s="186"/>
      <c r="C643" s="51"/>
      <c r="D643" s="187"/>
      <c r="E643" s="188"/>
      <c r="F643" s="189"/>
      <c r="G643" s="216"/>
      <c r="H643" s="190"/>
      <c r="I643" s="200"/>
    </row>
    <row r="644" spans="2:9">
      <c r="B644" s="186"/>
      <c r="C644" s="51"/>
      <c r="D644" s="187"/>
      <c r="E644" s="188"/>
      <c r="F644" s="189"/>
      <c r="G644" s="216"/>
      <c r="H644" s="190"/>
      <c r="I644" s="200"/>
    </row>
    <row r="645" spans="2:9">
      <c r="B645" s="186"/>
      <c r="C645" s="51"/>
      <c r="D645" s="187"/>
      <c r="E645" s="188"/>
      <c r="F645" s="189"/>
      <c r="G645" s="216"/>
      <c r="H645" s="190"/>
      <c r="I645" s="200"/>
    </row>
    <row r="646" spans="2:9">
      <c r="B646" s="186"/>
      <c r="C646" s="51"/>
      <c r="D646" s="187"/>
      <c r="E646" s="188"/>
      <c r="F646" s="189"/>
      <c r="G646" s="216"/>
      <c r="H646" s="190"/>
      <c r="I646" s="200"/>
    </row>
    <row r="647" spans="2:9">
      <c r="B647" s="186"/>
      <c r="C647" s="51"/>
      <c r="D647" s="187"/>
      <c r="E647" s="188"/>
      <c r="F647" s="189"/>
      <c r="G647" s="216"/>
      <c r="H647" s="190"/>
      <c r="I647" s="200"/>
    </row>
    <row r="648" spans="2:9">
      <c r="B648" s="186"/>
      <c r="C648" s="51"/>
      <c r="D648" s="187"/>
      <c r="E648" s="188"/>
      <c r="F648" s="189"/>
      <c r="G648" s="216"/>
      <c r="H648" s="190"/>
      <c r="I648" s="200"/>
    </row>
    <row r="649" spans="2:9">
      <c r="B649" s="186"/>
      <c r="C649" s="51"/>
      <c r="D649" s="187"/>
      <c r="E649" s="188"/>
      <c r="F649" s="189"/>
      <c r="G649" s="216"/>
      <c r="H649" s="190"/>
      <c r="I649" s="200"/>
    </row>
    <row r="650" spans="2:9">
      <c r="B650" s="186"/>
      <c r="C650" s="51"/>
      <c r="D650" s="187"/>
      <c r="E650" s="188"/>
      <c r="F650" s="189"/>
      <c r="G650" s="216"/>
      <c r="H650" s="190"/>
      <c r="I650" s="200"/>
    </row>
    <row r="651" spans="2:9">
      <c r="B651" s="186"/>
      <c r="C651" s="51"/>
      <c r="D651" s="187"/>
      <c r="E651" s="188"/>
      <c r="F651" s="189"/>
      <c r="G651" s="216"/>
      <c r="H651" s="190"/>
      <c r="I651" s="200"/>
    </row>
    <row r="652" spans="2:9">
      <c r="B652" s="186"/>
      <c r="C652" s="51"/>
      <c r="D652" s="187"/>
      <c r="E652" s="188"/>
      <c r="F652" s="189"/>
      <c r="G652" s="216"/>
      <c r="H652" s="190"/>
      <c r="I652" s="200"/>
    </row>
    <row r="653" spans="2:9">
      <c r="B653" s="186"/>
      <c r="C653" s="51"/>
      <c r="D653" s="187"/>
      <c r="E653" s="188"/>
      <c r="F653" s="189"/>
      <c r="G653" s="216"/>
      <c r="H653" s="190"/>
      <c r="I653" s="200"/>
    </row>
    <row r="654" spans="2:9">
      <c r="B654" s="186"/>
      <c r="C654" s="51"/>
      <c r="D654" s="187"/>
      <c r="E654" s="188"/>
      <c r="F654" s="189"/>
      <c r="G654" s="216"/>
      <c r="H654" s="190"/>
      <c r="I654" s="200"/>
    </row>
    <row r="655" spans="2:9">
      <c r="B655" s="186"/>
      <c r="C655" s="51"/>
      <c r="D655" s="187"/>
      <c r="E655" s="188"/>
      <c r="F655" s="189"/>
      <c r="G655" s="216"/>
      <c r="H655" s="190"/>
      <c r="I655" s="200"/>
    </row>
    <row r="656" spans="2:9">
      <c r="B656" s="186"/>
      <c r="C656" s="51"/>
      <c r="D656" s="187"/>
      <c r="E656" s="188"/>
      <c r="F656" s="189"/>
      <c r="G656" s="216"/>
      <c r="H656" s="190"/>
      <c r="I656" s="200"/>
    </row>
    <row r="657" spans="2:9">
      <c r="B657" s="186"/>
      <c r="C657" s="51"/>
      <c r="D657" s="187"/>
      <c r="E657" s="188"/>
      <c r="F657" s="189"/>
      <c r="G657" s="216"/>
      <c r="H657" s="190"/>
      <c r="I657" s="200"/>
    </row>
    <row r="658" spans="2:9">
      <c r="B658" s="186"/>
      <c r="C658" s="51"/>
      <c r="D658" s="187"/>
      <c r="E658" s="188"/>
      <c r="F658" s="189"/>
      <c r="G658" s="216"/>
      <c r="H658" s="190"/>
      <c r="I658" s="200"/>
    </row>
    <row r="659" spans="2:9">
      <c r="B659" s="186"/>
      <c r="C659" s="51"/>
      <c r="D659" s="187"/>
      <c r="E659" s="188"/>
      <c r="F659" s="189"/>
      <c r="G659" s="216"/>
      <c r="H659" s="190"/>
      <c r="I659" s="200"/>
    </row>
    <row r="660" spans="2:9">
      <c r="B660" s="186"/>
      <c r="C660" s="51"/>
      <c r="D660" s="187"/>
      <c r="E660" s="188"/>
      <c r="F660" s="189"/>
      <c r="G660" s="216"/>
      <c r="H660" s="190"/>
      <c r="I660" s="200"/>
    </row>
    <row r="661" spans="2:9">
      <c r="B661" s="186"/>
      <c r="C661" s="51"/>
      <c r="D661" s="187"/>
      <c r="E661" s="188"/>
      <c r="F661" s="189"/>
      <c r="G661" s="216"/>
      <c r="H661" s="190"/>
      <c r="I661" s="200"/>
    </row>
    <row r="662" spans="2:9">
      <c r="B662" s="186"/>
      <c r="C662" s="51"/>
      <c r="D662" s="187"/>
      <c r="E662" s="188"/>
      <c r="F662" s="189"/>
      <c r="G662" s="216"/>
      <c r="H662" s="190"/>
      <c r="I662" s="200"/>
    </row>
    <row r="663" spans="2:9">
      <c r="B663" s="186"/>
      <c r="C663" s="51"/>
      <c r="D663" s="187"/>
      <c r="E663" s="188"/>
      <c r="F663" s="189"/>
      <c r="G663" s="216"/>
      <c r="H663" s="190"/>
      <c r="I663" s="200"/>
    </row>
    <row r="664" spans="2:9">
      <c r="B664" s="186"/>
      <c r="C664" s="51"/>
      <c r="D664" s="187"/>
      <c r="E664" s="188"/>
      <c r="F664" s="189"/>
      <c r="G664" s="216"/>
      <c r="H664" s="190"/>
      <c r="I664" s="200"/>
    </row>
    <row r="665" spans="2:9">
      <c r="B665" s="186"/>
      <c r="C665" s="51"/>
      <c r="D665" s="187"/>
      <c r="E665" s="188"/>
      <c r="F665" s="189"/>
      <c r="G665" s="216"/>
      <c r="H665" s="190"/>
      <c r="I665" s="200"/>
    </row>
    <row r="666" spans="2:9">
      <c r="B666" s="186"/>
      <c r="C666" s="51"/>
      <c r="D666" s="187"/>
      <c r="E666" s="188"/>
      <c r="F666" s="189"/>
      <c r="G666" s="216"/>
      <c r="H666" s="190"/>
      <c r="I666" s="200"/>
    </row>
    <row r="667" spans="2:9">
      <c r="B667" s="186"/>
      <c r="C667" s="51"/>
      <c r="D667" s="187"/>
      <c r="E667" s="188"/>
      <c r="F667" s="189"/>
      <c r="G667" s="216"/>
      <c r="H667" s="190"/>
      <c r="I667" s="200"/>
    </row>
    <row r="668" spans="2:9">
      <c r="B668" s="186"/>
      <c r="C668" s="51"/>
      <c r="D668" s="187"/>
      <c r="E668" s="188"/>
      <c r="F668" s="189"/>
      <c r="G668" s="216"/>
      <c r="H668" s="190"/>
      <c r="I668" s="200"/>
    </row>
    <row r="669" spans="2:9">
      <c r="B669" s="186"/>
      <c r="C669" s="51"/>
      <c r="D669" s="187"/>
      <c r="E669" s="188"/>
      <c r="F669" s="189"/>
      <c r="G669" s="216"/>
      <c r="H669" s="190"/>
      <c r="I669" s="200"/>
    </row>
    <row r="670" spans="2:9">
      <c r="B670" s="186"/>
      <c r="C670" s="51"/>
      <c r="D670" s="187"/>
      <c r="E670" s="188"/>
      <c r="F670" s="189"/>
      <c r="G670" s="216"/>
      <c r="H670" s="190"/>
      <c r="I670" s="200"/>
    </row>
    <row r="671" spans="2:9">
      <c r="B671" s="186"/>
      <c r="C671" s="51"/>
      <c r="D671" s="187"/>
      <c r="E671" s="188"/>
      <c r="F671" s="189"/>
      <c r="G671" s="216"/>
      <c r="H671" s="190"/>
      <c r="I671" s="200"/>
    </row>
    <row r="672" spans="2:9">
      <c r="B672" s="186"/>
      <c r="C672" s="51"/>
      <c r="D672" s="187"/>
      <c r="E672" s="188"/>
      <c r="F672" s="189"/>
      <c r="G672" s="216"/>
      <c r="H672" s="190"/>
      <c r="I672" s="200"/>
    </row>
    <row r="673" spans="2:9">
      <c r="B673" s="186"/>
      <c r="C673" s="51"/>
      <c r="D673" s="187"/>
      <c r="E673" s="188"/>
      <c r="F673" s="189"/>
      <c r="G673" s="216"/>
      <c r="H673" s="190"/>
      <c r="I673" s="200"/>
    </row>
    <row r="674" spans="2:9">
      <c r="B674" s="186"/>
      <c r="C674" s="51"/>
      <c r="D674" s="187"/>
      <c r="E674" s="188"/>
      <c r="F674" s="189"/>
      <c r="G674" s="216"/>
      <c r="H674" s="190"/>
      <c r="I674" s="200"/>
    </row>
    <row r="675" spans="2:9">
      <c r="B675" s="186"/>
      <c r="C675" s="51"/>
      <c r="D675" s="187"/>
      <c r="E675" s="188"/>
      <c r="F675" s="189"/>
      <c r="G675" s="216"/>
      <c r="H675" s="190"/>
      <c r="I675" s="200"/>
    </row>
    <row r="676" spans="2:9">
      <c r="B676" s="186"/>
      <c r="C676" s="51"/>
      <c r="D676" s="187"/>
      <c r="E676" s="188"/>
      <c r="F676" s="189"/>
      <c r="G676" s="216"/>
      <c r="H676" s="190"/>
      <c r="I676" s="200"/>
    </row>
    <row r="677" spans="2:9">
      <c r="B677" s="186"/>
      <c r="C677" s="51"/>
      <c r="D677" s="187"/>
      <c r="E677" s="188"/>
      <c r="F677" s="189"/>
      <c r="G677" s="216"/>
      <c r="H677" s="190"/>
      <c r="I677" s="200"/>
    </row>
    <row r="678" spans="2:9">
      <c r="B678" s="186"/>
      <c r="C678" s="51"/>
      <c r="D678" s="187"/>
      <c r="E678" s="188"/>
      <c r="F678" s="189"/>
      <c r="G678" s="216"/>
      <c r="H678" s="190"/>
      <c r="I678" s="200"/>
    </row>
    <row r="679" spans="2:9">
      <c r="B679" s="186"/>
      <c r="C679" s="51"/>
      <c r="D679" s="187"/>
      <c r="E679" s="188"/>
      <c r="F679" s="189"/>
      <c r="G679" s="216"/>
      <c r="H679" s="190"/>
      <c r="I679" s="200"/>
    </row>
    <row r="680" spans="2:9">
      <c r="B680" s="186"/>
      <c r="C680" s="51"/>
      <c r="D680" s="187"/>
      <c r="E680" s="188"/>
      <c r="F680" s="189"/>
      <c r="G680" s="216"/>
      <c r="H680" s="190"/>
      <c r="I680" s="200"/>
    </row>
    <row r="681" spans="2:9">
      <c r="B681" s="186"/>
      <c r="C681" s="51"/>
      <c r="D681" s="187"/>
      <c r="E681" s="188"/>
      <c r="F681" s="189"/>
      <c r="G681" s="216"/>
      <c r="H681" s="190"/>
      <c r="I681" s="200"/>
    </row>
    <row r="682" spans="2:9">
      <c r="B682" s="186"/>
      <c r="C682" s="51"/>
      <c r="D682" s="187"/>
      <c r="E682" s="188"/>
      <c r="F682" s="189"/>
      <c r="G682" s="216"/>
      <c r="H682" s="190"/>
      <c r="I682" s="200"/>
    </row>
    <row r="683" spans="2:9">
      <c r="B683" s="186"/>
      <c r="C683" s="51"/>
      <c r="D683" s="187"/>
      <c r="E683" s="188"/>
      <c r="F683" s="189"/>
      <c r="G683" s="216"/>
      <c r="H683" s="190"/>
      <c r="I683" s="200"/>
    </row>
    <row r="684" spans="2:9">
      <c r="B684" s="186"/>
      <c r="C684" s="51"/>
      <c r="D684" s="187"/>
      <c r="E684" s="188"/>
      <c r="F684" s="189"/>
      <c r="G684" s="216"/>
      <c r="H684" s="190"/>
      <c r="I684" s="200"/>
    </row>
    <row r="685" spans="2:9">
      <c r="B685" s="186"/>
      <c r="C685" s="51"/>
      <c r="D685" s="187"/>
      <c r="E685" s="188"/>
      <c r="F685" s="189"/>
      <c r="G685" s="216"/>
      <c r="H685" s="190"/>
      <c r="I685" s="200"/>
    </row>
    <row r="686" spans="2:9">
      <c r="B686" s="186"/>
      <c r="C686" s="51"/>
      <c r="D686" s="187"/>
      <c r="E686" s="188"/>
      <c r="F686" s="189"/>
      <c r="G686" s="216"/>
      <c r="H686" s="190"/>
      <c r="I686" s="200"/>
    </row>
    <row r="687" spans="2:9">
      <c r="B687" s="186"/>
      <c r="C687" s="51"/>
      <c r="D687" s="187"/>
      <c r="E687" s="188"/>
      <c r="F687" s="189"/>
      <c r="G687" s="216"/>
      <c r="H687" s="190"/>
      <c r="I687" s="200"/>
    </row>
    <row r="688" spans="2:9">
      <c r="B688" s="186"/>
      <c r="C688" s="51"/>
      <c r="D688" s="187"/>
      <c r="E688" s="188"/>
      <c r="F688" s="189"/>
      <c r="G688" s="216"/>
      <c r="H688" s="190"/>
      <c r="I688" s="200"/>
    </row>
    <row r="689" spans="2:9">
      <c r="B689" s="186"/>
      <c r="C689" s="51"/>
      <c r="D689" s="187"/>
      <c r="E689" s="188"/>
      <c r="F689" s="189"/>
      <c r="G689" s="216"/>
      <c r="H689" s="190"/>
      <c r="I689" s="200"/>
    </row>
    <row r="690" spans="2:9">
      <c r="B690" s="186"/>
      <c r="C690" s="51"/>
      <c r="D690" s="187"/>
      <c r="E690" s="188"/>
      <c r="F690" s="189"/>
      <c r="G690" s="216"/>
      <c r="H690" s="190"/>
      <c r="I690" s="200"/>
    </row>
    <row r="691" spans="2:9">
      <c r="B691" s="186"/>
      <c r="C691" s="51"/>
      <c r="D691" s="187"/>
      <c r="E691" s="188"/>
      <c r="F691" s="189"/>
      <c r="G691" s="216"/>
      <c r="H691" s="190"/>
      <c r="I691" s="200"/>
    </row>
    <row r="692" spans="2:9">
      <c r="B692" s="186"/>
      <c r="C692" s="51"/>
      <c r="D692" s="187"/>
      <c r="E692" s="188"/>
      <c r="F692" s="189"/>
      <c r="G692" s="216"/>
      <c r="H692" s="190"/>
      <c r="I692" s="200"/>
    </row>
    <row r="693" spans="2:9">
      <c r="B693" s="186"/>
      <c r="C693" s="51"/>
      <c r="D693" s="187"/>
      <c r="E693" s="188"/>
      <c r="F693" s="189"/>
      <c r="G693" s="216"/>
      <c r="H693" s="190"/>
      <c r="I693" s="200"/>
    </row>
    <row r="694" spans="2:9">
      <c r="B694" s="186"/>
      <c r="C694" s="51"/>
      <c r="D694" s="187"/>
      <c r="E694" s="188"/>
      <c r="F694" s="189"/>
      <c r="G694" s="216"/>
      <c r="H694" s="190"/>
      <c r="I694" s="200"/>
    </row>
    <row r="695" spans="2:9">
      <c r="B695" s="186"/>
      <c r="C695" s="51"/>
      <c r="D695" s="187"/>
      <c r="E695" s="188"/>
      <c r="F695" s="189"/>
      <c r="G695" s="216"/>
      <c r="H695" s="190"/>
      <c r="I695" s="200"/>
    </row>
    <row r="696" spans="2:9">
      <c r="B696" s="186"/>
      <c r="C696" s="51"/>
      <c r="D696" s="187"/>
      <c r="E696" s="188"/>
      <c r="F696" s="189"/>
      <c r="G696" s="216"/>
      <c r="H696" s="190"/>
      <c r="I696" s="200"/>
    </row>
    <row r="697" spans="2:9">
      <c r="B697" s="186"/>
      <c r="C697" s="51"/>
      <c r="D697" s="187"/>
      <c r="E697" s="188"/>
      <c r="F697" s="189"/>
      <c r="G697" s="216"/>
      <c r="H697" s="190"/>
      <c r="I697" s="200"/>
    </row>
    <row r="698" spans="2:9">
      <c r="B698" s="186"/>
      <c r="C698" s="51"/>
      <c r="D698" s="187"/>
      <c r="E698" s="188"/>
      <c r="F698" s="189"/>
      <c r="G698" s="216"/>
      <c r="H698" s="190"/>
      <c r="I698" s="200"/>
    </row>
    <row r="699" spans="2:9">
      <c r="B699" s="186"/>
      <c r="C699" s="51"/>
      <c r="D699" s="187"/>
      <c r="E699" s="188"/>
      <c r="F699" s="189"/>
      <c r="G699" s="216"/>
      <c r="H699" s="190"/>
      <c r="I699" s="200"/>
    </row>
    <row r="700" spans="2:9">
      <c r="B700" s="186"/>
      <c r="C700" s="51"/>
      <c r="D700" s="187"/>
      <c r="E700" s="188"/>
      <c r="F700" s="189"/>
      <c r="G700" s="216"/>
      <c r="H700" s="190"/>
      <c r="I700" s="200"/>
    </row>
    <row r="701" spans="2:9">
      <c r="B701" s="186"/>
      <c r="C701" s="51"/>
      <c r="D701" s="187"/>
      <c r="E701" s="188"/>
      <c r="F701" s="189"/>
      <c r="G701" s="216"/>
      <c r="H701" s="190"/>
      <c r="I701" s="200"/>
    </row>
  </sheetData>
  <protectedRanges>
    <protectedRange password="CF7A" sqref="G34" name="Intervalo1_2_1_1"/>
    <protectedRange password="CF7A" sqref="G53:G57" name="Intervalo1_2_1_1_3"/>
  </protectedRanges>
  <mergeCells count="31">
    <mergeCell ref="D28:J28"/>
    <mergeCell ref="B16:I16"/>
    <mergeCell ref="B20:I20"/>
    <mergeCell ref="B25:I25"/>
    <mergeCell ref="B26:I26"/>
    <mergeCell ref="D17:J17"/>
    <mergeCell ref="D27:J27"/>
    <mergeCell ref="C1:J1"/>
    <mergeCell ref="C2:J2"/>
    <mergeCell ref="C3:J3"/>
    <mergeCell ref="B10:J10"/>
    <mergeCell ref="B5:C5"/>
    <mergeCell ref="B6:C6"/>
    <mergeCell ref="B7:C7"/>
    <mergeCell ref="D11:J11"/>
    <mergeCell ref="D18:J18"/>
    <mergeCell ref="D21:J21"/>
    <mergeCell ref="B59:I59"/>
    <mergeCell ref="B58:I58"/>
    <mergeCell ref="B31:I31"/>
    <mergeCell ref="B36:I36"/>
    <mergeCell ref="B37:I37"/>
    <mergeCell ref="B45:I45"/>
    <mergeCell ref="B49:I49"/>
    <mergeCell ref="B50:I50"/>
    <mergeCell ref="D32:J32"/>
    <mergeCell ref="D46:J46"/>
    <mergeCell ref="D52:J52"/>
    <mergeCell ref="D51:J51"/>
    <mergeCell ref="D39:J39"/>
    <mergeCell ref="D38:J38"/>
  </mergeCells>
  <pageMargins left="0.62992125984251968" right="3.937007874015748E-2" top="0.55118110236220474" bottom="0.15748031496062992" header="0.11811023622047244" footer="0.11811023622047244"/>
  <pageSetup paperSize="9" scale="93"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C1" zoomScale="75" zoomScaleNormal="75" workbookViewId="0">
      <selection activeCell="R20" sqref="R20"/>
    </sheetView>
  </sheetViews>
  <sheetFormatPr defaultColWidth="9" defaultRowHeight="18" customHeight="1"/>
  <cols>
    <col min="1" max="1" width="6.5703125" customWidth="1"/>
    <col min="2" max="2" width="6.42578125" bestFit="1" customWidth="1"/>
    <col min="3" max="3" width="28.85546875" customWidth="1"/>
    <col min="4" max="4" width="15.28515625" customWidth="1"/>
    <col min="5" max="5" width="10.85546875" customWidth="1"/>
    <col min="6" max="6" width="13.28515625" customWidth="1"/>
    <col min="7" max="7" width="9.28515625" bestFit="1" customWidth="1"/>
    <col min="8" max="8" width="14.85546875" bestFit="1" customWidth="1"/>
    <col min="9" max="9" width="10.42578125" bestFit="1" customWidth="1"/>
    <col min="10" max="10" width="13.28515625" customWidth="1"/>
    <col min="11" max="11" width="9.28515625" bestFit="1" customWidth="1"/>
    <col min="12" max="12" width="13.28515625" customWidth="1"/>
    <col min="13" max="13" width="9.28515625" bestFit="1" customWidth="1"/>
    <col min="14" max="14" width="4.28515625" customWidth="1"/>
    <col min="15" max="16" width="13.7109375" customWidth="1"/>
  </cols>
  <sheetData>
    <row r="1" spans="1:16" ht="18" customHeight="1">
      <c r="A1" s="1"/>
      <c r="B1" s="422" t="s">
        <v>53</v>
      </c>
      <c r="C1" s="422"/>
      <c r="D1" s="422"/>
      <c r="E1" s="422"/>
      <c r="F1" s="10"/>
      <c r="G1" s="10"/>
      <c r="H1" s="10"/>
      <c r="I1" s="10"/>
      <c r="J1" s="10"/>
      <c r="K1" s="10"/>
      <c r="L1" s="10"/>
      <c r="M1" s="10"/>
    </row>
    <row r="2" spans="1:16" ht="18" customHeight="1">
      <c r="A2" s="1"/>
      <c r="B2" s="419" t="s">
        <v>2</v>
      </c>
      <c r="C2" s="419"/>
      <c r="D2" s="419"/>
      <c r="E2" s="11"/>
      <c r="F2" s="11"/>
      <c r="G2" s="11"/>
      <c r="H2" s="11"/>
      <c r="I2" s="11"/>
      <c r="J2" s="11"/>
      <c r="K2" s="11"/>
      <c r="L2" s="11"/>
      <c r="M2" s="11"/>
    </row>
    <row r="3" spans="1:16" ht="18" customHeight="1">
      <c r="A3" s="1"/>
      <c r="B3" s="419" t="s">
        <v>54</v>
      </c>
      <c r="C3" s="419"/>
      <c r="D3" s="419"/>
      <c r="E3" s="12"/>
      <c r="F3" s="12"/>
      <c r="G3" s="12"/>
      <c r="H3" s="12"/>
      <c r="I3" s="12"/>
      <c r="J3" s="12"/>
      <c r="K3" s="12"/>
      <c r="L3" s="12"/>
      <c r="M3" s="12"/>
    </row>
    <row r="4" spans="1:16" ht="18" customHeight="1">
      <c r="A4" s="1"/>
      <c r="B4" s="12"/>
      <c r="C4" s="12"/>
      <c r="D4" s="12"/>
      <c r="E4" s="12"/>
      <c r="F4" s="12"/>
      <c r="G4" s="12"/>
      <c r="H4" s="12"/>
      <c r="I4" s="12"/>
      <c r="J4" s="12"/>
      <c r="K4" s="12"/>
      <c r="L4" s="12"/>
      <c r="M4" s="12"/>
    </row>
    <row r="5" spans="1:16" ht="18" customHeight="1">
      <c r="A5" s="1"/>
      <c r="B5" s="418" t="s">
        <v>203</v>
      </c>
      <c r="C5" s="418"/>
      <c r="D5" s="418"/>
      <c r="E5" s="418"/>
      <c r="F5" s="13"/>
      <c r="G5" s="13"/>
      <c r="H5" s="13"/>
      <c r="I5" s="13"/>
      <c r="J5" s="13"/>
      <c r="K5" s="13"/>
      <c r="L5" s="13"/>
      <c r="M5" s="13"/>
    </row>
    <row r="6" spans="1:16" ht="18" customHeight="1">
      <c r="A6" s="1"/>
      <c r="B6" s="418" t="s">
        <v>204</v>
      </c>
      <c r="C6" s="418"/>
      <c r="D6" s="418"/>
      <c r="E6" s="418"/>
      <c r="F6" s="418"/>
      <c r="G6" s="418"/>
      <c r="H6" s="418"/>
      <c r="I6" s="13"/>
      <c r="J6" s="13"/>
      <c r="K6" s="13"/>
      <c r="L6" s="13"/>
      <c r="M6" s="13"/>
    </row>
    <row r="7" spans="1:16" ht="18" customHeight="1" thickBot="1">
      <c r="A7" s="1"/>
      <c r="B7" s="14"/>
      <c r="C7" s="14"/>
      <c r="D7" s="14"/>
      <c r="E7" s="14"/>
      <c r="F7" s="14"/>
      <c r="G7" s="14"/>
      <c r="H7" s="14"/>
      <c r="I7" s="14"/>
      <c r="J7" s="14"/>
      <c r="K7" s="14"/>
      <c r="L7" s="14"/>
      <c r="M7" s="14"/>
    </row>
    <row r="8" spans="1:16" ht="18" customHeight="1">
      <c r="A8" s="15"/>
      <c r="B8" s="428" t="s">
        <v>55</v>
      </c>
      <c r="C8" s="428" t="s">
        <v>56</v>
      </c>
      <c r="D8" s="430" t="s">
        <v>57</v>
      </c>
      <c r="E8" s="428" t="s">
        <v>58</v>
      </c>
      <c r="F8" s="423" t="s">
        <v>59</v>
      </c>
      <c r="G8" s="424"/>
      <c r="H8" s="423" t="s">
        <v>60</v>
      </c>
      <c r="I8" s="424"/>
      <c r="J8" s="427" t="s">
        <v>61</v>
      </c>
      <c r="K8" s="424"/>
      <c r="L8" s="423" t="s">
        <v>62</v>
      </c>
      <c r="M8" s="424"/>
    </row>
    <row r="9" spans="1:16" ht="18" customHeight="1" thickBot="1">
      <c r="A9" s="15"/>
      <c r="B9" s="429"/>
      <c r="C9" s="429"/>
      <c r="D9" s="431"/>
      <c r="E9" s="429"/>
      <c r="F9" s="16" t="s">
        <v>63</v>
      </c>
      <c r="G9" s="17" t="s">
        <v>64</v>
      </c>
      <c r="H9" s="16" t="s">
        <v>63</v>
      </c>
      <c r="I9" s="17" t="s">
        <v>64</v>
      </c>
      <c r="J9" s="36" t="s">
        <v>63</v>
      </c>
      <c r="K9" s="17" t="s">
        <v>64</v>
      </c>
      <c r="L9" s="16" t="s">
        <v>63</v>
      </c>
      <c r="M9" s="17" t="s">
        <v>64</v>
      </c>
    </row>
    <row r="10" spans="1:16" ht="27" customHeight="1">
      <c r="A10" s="15"/>
      <c r="B10" s="316" t="s">
        <v>17</v>
      </c>
      <c r="C10" s="315" t="s">
        <v>18</v>
      </c>
      <c r="D10" s="312">
        <f>PLANILHA!J16</f>
        <v>15526.12</v>
      </c>
      <c r="E10" s="311">
        <f>D10/$D$15</f>
        <v>4.5699999999999998E-2</v>
      </c>
      <c r="F10" s="18">
        <f>G10*D10</f>
        <v>15526.12</v>
      </c>
      <c r="G10" s="308">
        <v>1</v>
      </c>
      <c r="H10" s="19">
        <f>D10*I10</f>
        <v>0</v>
      </c>
      <c r="I10" s="338"/>
      <c r="J10" s="38">
        <f t="shared" ref="J10:J14" si="0">D10*K10</f>
        <v>0</v>
      </c>
      <c r="K10" s="39"/>
      <c r="L10" s="19">
        <f t="shared" ref="L10:L14" si="1">D10*M10</f>
        <v>0</v>
      </c>
      <c r="M10" s="37"/>
      <c r="N10" s="45"/>
      <c r="O10" s="319">
        <f>SUM(F10,H10,J10,L10)</f>
        <v>15526.12</v>
      </c>
      <c r="P10" s="320">
        <f>D10</f>
        <v>15526.12</v>
      </c>
    </row>
    <row r="11" spans="1:16" ht="48" customHeight="1">
      <c r="A11" s="15"/>
      <c r="B11" s="317" t="s">
        <v>25</v>
      </c>
      <c r="C11" s="315" t="s">
        <v>175</v>
      </c>
      <c r="D11" s="313">
        <f>PLANILHA!J26</f>
        <v>47763.97</v>
      </c>
      <c r="E11" s="311">
        <f>D11/$D$15</f>
        <v>0.1404</v>
      </c>
      <c r="F11" s="20">
        <f>G11*D11</f>
        <v>23881.99</v>
      </c>
      <c r="G11" s="40">
        <v>0.5</v>
      </c>
      <c r="H11" s="302">
        <f>D11*I11</f>
        <v>11940.99</v>
      </c>
      <c r="I11" s="337">
        <v>0.25</v>
      </c>
      <c r="J11" s="300">
        <f>D11*K11</f>
        <v>11940.99</v>
      </c>
      <c r="K11" s="301">
        <v>0.25</v>
      </c>
      <c r="L11" s="302">
        <f t="shared" si="1"/>
        <v>0</v>
      </c>
      <c r="M11" s="303">
        <v>0</v>
      </c>
      <c r="N11" s="45"/>
      <c r="O11" s="319">
        <f>SUM(F11,H11,J11,L11)</f>
        <v>47763.97</v>
      </c>
      <c r="P11" s="320">
        <f>D11</f>
        <v>47763.97</v>
      </c>
    </row>
    <row r="12" spans="1:16" ht="27" customHeight="1">
      <c r="A12" s="15"/>
      <c r="B12" s="317" t="s">
        <v>31</v>
      </c>
      <c r="C12" s="315" t="s">
        <v>91</v>
      </c>
      <c r="D12" s="313">
        <f>PLANILHA!J37</f>
        <v>94678.13</v>
      </c>
      <c r="E12" s="311">
        <f>D12/$D$15</f>
        <v>0.27839999999999998</v>
      </c>
      <c r="F12" s="20">
        <f t="shared" ref="F12:F14" si="2">G12*D12</f>
        <v>23669.53</v>
      </c>
      <c r="G12" s="40">
        <v>0.25</v>
      </c>
      <c r="H12" s="302">
        <f>D12*I12</f>
        <v>23669.53</v>
      </c>
      <c r="I12" s="337">
        <v>0.25</v>
      </c>
      <c r="J12" s="300">
        <f>D12*K12</f>
        <v>23669.53</v>
      </c>
      <c r="K12" s="301">
        <v>0.25</v>
      </c>
      <c r="L12" s="302">
        <f t="shared" si="1"/>
        <v>23669.53</v>
      </c>
      <c r="M12" s="303">
        <v>0.25</v>
      </c>
      <c r="N12" s="45"/>
      <c r="O12" s="319">
        <f>SUM(F12,H12,J12,L12)</f>
        <v>94678.12</v>
      </c>
      <c r="P12" s="320">
        <f t="shared" ref="P12:P13" si="3">D12</f>
        <v>94678.13</v>
      </c>
    </row>
    <row r="13" spans="1:16" ht="27" customHeight="1">
      <c r="A13" s="15"/>
      <c r="B13" s="317" t="s">
        <v>40</v>
      </c>
      <c r="C13" s="315" t="s">
        <v>92</v>
      </c>
      <c r="D13" s="313">
        <f>PLANILHA!J50</f>
        <v>168896.81</v>
      </c>
      <c r="E13" s="311">
        <f>D13/$D$15</f>
        <v>0.49659999999999999</v>
      </c>
      <c r="F13" s="20">
        <f t="shared" si="2"/>
        <v>42224.2</v>
      </c>
      <c r="G13" s="40">
        <v>0.25</v>
      </c>
      <c r="H13" s="302">
        <f>D13*I13</f>
        <v>42224.2</v>
      </c>
      <c r="I13" s="337">
        <v>0.25</v>
      </c>
      <c r="J13" s="300">
        <f>D13*K13</f>
        <v>42224.2</v>
      </c>
      <c r="K13" s="301">
        <v>0.25</v>
      </c>
      <c r="L13" s="302">
        <f t="shared" si="1"/>
        <v>42224.2</v>
      </c>
      <c r="M13" s="303">
        <v>0.25</v>
      </c>
      <c r="N13" s="45"/>
      <c r="O13" s="319">
        <f>SUM(F13,H13,J13,L13)</f>
        <v>168896.8</v>
      </c>
      <c r="P13" s="320">
        <f t="shared" si="3"/>
        <v>168896.81</v>
      </c>
    </row>
    <row r="14" spans="1:16" ht="27" customHeight="1" thickBot="1">
      <c r="A14" s="15"/>
      <c r="B14" s="318" t="s">
        <v>42</v>
      </c>
      <c r="C14" s="315" t="s">
        <v>46</v>
      </c>
      <c r="D14" s="314">
        <f>PLANILHA!J59</f>
        <v>13244.58</v>
      </c>
      <c r="E14" s="311">
        <f>D14/$D$15</f>
        <v>3.8899999999999997E-2</v>
      </c>
      <c r="F14" s="307">
        <f t="shared" si="2"/>
        <v>3311.15</v>
      </c>
      <c r="G14" s="309">
        <v>0.25</v>
      </c>
      <c r="H14" s="310">
        <f>D14*I14</f>
        <v>3311.15</v>
      </c>
      <c r="I14" s="339">
        <v>0.25</v>
      </c>
      <c r="J14" s="300">
        <f t="shared" si="0"/>
        <v>3311.15</v>
      </c>
      <c r="K14" s="301">
        <v>0.25</v>
      </c>
      <c r="L14" s="302">
        <f t="shared" si="1"/>
        <v>3311.15</v>
      </c>
      <c r="M14" s="303">
        <v>0.25</v>
      </c>
      <c r="N14" s="45"/>
      <c r="O14" s="319">
        <f>SUM(F14,H14,J14,L14)</f>
        <v>13244.6</v>
      </c>
      <c r="P14" s="320">
        <f>D14</f>
        <v>13244.58</v>
      </c>
    </row>
    <row r="15" spans="1:16" ht="18" customHeight="1">
      <c r="A15" s="15"/>
      <c r="B15" s="425" t="s">
        <v>13</v>
      </c>
      <c r="C15" s="426"/>
      <c r="D15" s="21">
        <f>SUM(D10:D14)</f>
        <v>340109.61</v>
      </c>
      <c r="E15" s="22">
        <f>SUM(E10:E14)</f>
        <v>1</v>
      </c>
      <c r="F15" s="304">
        <f>SUM(F10:F14)</f>
        <v>108612.99</v>
      </c>
      <c r="G15" s="305">
        <f>F15/$D$15</f>
        <v>0.31929999999999997</v>
      </c>
      <c r="H15" s="304">
        <f>SUM(H10:H14)</f>
        <v>81145.87</v>
      </c>
      <c r="I15" s="306">
        <f>H15/$D$15</f>
        <v>0.23860000000000001</v>
      </c>
      <c r="J15" s="42">
        <f>SUM(J10:J14)</f>
        <v>81145.87</v>
      </c>
      <c r="K15" s="23">
        <f>J15/$D$15</f>
        <v>0.23860000000000001</v>
      </c>
      <c r="L15" s="21">
        <f>SUM(L10:L14)</f>
        <v>69204.88</v>
      </c>
      <c r="M15" s="41">
        <f>L15/$D$15</f>
        <v>0.20349999999999999</v>
      </c>
      <c r="O15" s="322">
        <f>SUM(O10:O14)</f>
        <v>340109.61</v>
      </c>
      <c r="P15" s="322">
        <f>SUM(P10:P14)</f>
        <v>340109.61</v>
      </c>
    </row>
    <row r="16" spans="1:16" ht="18" customHeight="1" thickBot="1">
      <c r="A16" s="15"/>
      <c r="B16" s="420" t="s">
        <v>65</v>
      </c>
      <c r="C16" s="421"/>
      <c r="D16" s="24">
        <f>D15</f>
        <v>340109.61</v>
      </c>
      <c r="E16" s="25">
        <f>E15</f>
        <v>1</v>
      </c>
      <c r="F16" s="24">
        <f>F15</f>
        <v>108612.99</v>
      </c>
      <c r="G16" s="26">
        <f>F16/$D$16</f>
        <v>0.31929999999999997</v>
      </c>
      <c r="H16" s="24">
        <f>F16+H15</f>
        <v>189758.86</v>
      </c>
      <c r="I16" s="43">
        <f>H16/$D$16</f>
        <v>0.55789999999999995</v>
      </c>
      <c r="J16" s="44">
        <f>H16+J15</f>
        <v>270904.73</v>
      </c>
      <c r="K16" s="26">
        <f>J16/$D$16</f>
        <v>0.79649999999999999</v>
      </c>
      <c r="L16" s="24">
        <f>L15+J16</f>
        <v>340109.61</v>
      </c>
      <c r="M16" s="43">
        <f>L16/$D$16</f>
        <v>1</v>
      </c>
      <c r="P16" s="1"/>
    </row>
    <row r="17" spans="1:15" ht="18" customHeight="1">
      <c r="A17" s="15"/>
      <c r="B17" s="27"/>
      <c r="C17" s="27"/>
      <c r="D17" s="27"/>
      <c r="E17" s="27"/>
      <c r="F17" s="27"/>
      <c r="G17" s="27"/>
      <c r="H17" s="27"/>
      <c r="I17" s="27"/>
      <c r="J17" s="27"/>
      <c r="K17" s="27"/>
      <c r="L17" s="27"/>
      <c r="M17" s="27"/>
    </row>
    <row r="18" spans="1:15" ht="18" customHeight="1">
      <c r="A18" s="15"/>
      <c r="B18" s="27"/>
      <c r="C18" s="27"/>
      <c r="D18" s="27"/>
      <c r="E18" s="27"/>
      <c r="F18" s="27"/>
      <c r="G18" s="27"/>
      <c r="H18" s="27"/>
      <c r="I18" s="27"/>
      <c r="J18" s="27"/>
      <c r="K18" s="27"/>
      <c r="L18" s="27"/>
      <c r="M18" s="27"/>
      <c r="O18" t="s">
        <v>66</v>
      </c>
    </row>
    <row r="19" spans="1:15" ht="18" customHeight="1">
      <c r="A19" s="28"/>
      <c r="B19" s="29"/>
      <c r="C19" s="29"/>
      <c r="D19" s="29"/>
      <c r="E19" s="29"/>
      <c r="F19" s="29"/>
      <c r="G19" s="29"/>
      <c r="H19" s="29"/>
      <c r="I19" s="29"/>
      <c r="J19" s="29"/>
      <c r="K19" s="29"/>
      <c r="L19" s="29"/>
      <c r="M19" s="29"/>
    </row>
    <row r="20" spans="1:15" ht="18" customHeight="1">
      <c r="A20" s="30"/>
      <c r="B20" s="31"/>
      <c r="C20" s="32"/>
      <c r="D20" s="33"/>
      <c r="E20" s="32"/>
      <c r="F20" s="32"/>
      <c r="G20" s="32"/>
      <c r="H20" s="32"/>
      <c r="I20" s="32"/>
      <c r="J20" s="32"/>
      <c r="K20" s="30"/>
      <c r="L20" s="34"/>
      <c r="M20" s="34"/>
    </row>
    <row r="21" spans="1:15" ht="18" customHeight="1">
      <c r="A21" s="34"/>
      <c r="B21" s="35"/>
      <c r="C21" s="34"/>
      <c r="D21" s="34"/>
      <c r="E21" s="34"/>
      <c r="F21" s="34"/>
      <c r="G21" s="34"/>
      <c r="H21" s="34"/>
      <c r="I21" s="34"/>
      <c r="J21" s="34"/>
      <c r="K21" s="34"/>
      <c r="L21" s="34"/>
      <c r="M21" s="34"/>
    </row>
    <row r="22" spans="1:15" ht="18" customHeight="1">
      <c r="A22" s="34"/>
      <c r="B22" s="35"/>
      <c r="C22" s="34"/>
      <c r="D22" s="34"/>
      <c r="E22" s="34"/>
      <c r="F22" s="34"/>
      <c r="G22" s="34"/>
      <c r="H22" s="34"/>
      <c r="I22" s="34"/>
      <c r="J22" s="34"/>
      <c r="K22" s="34"/>
      <c r="L22" s="34"/>
      <c r="M22" s="34"/>
    </row>
    <row r="23" spans="1:15" ht="18" customHeight="1">
      <c r="A23" s="34"/>
      <c r="B23" s="35"/>
      <c r="C23" s="34"/>
      <c r="D23" s="34"/>
      <c r="E23" s="34"/>
      <c r="F23" s="34"/>
      <c r="G23" s="34"/>
      <c r="H23" s="34"/>
      <c r="I23" s="34"/>
      <c r="J23" s="34"/>
      <c r="K23" s="34"/>
      <c r="L23" s="34"/>
      <c r="M23" s="34"/>
    </row>
    <row r="24" spans="1:15" ht="18" customHeight="1">
      <c r="A24" s="34"/>
      <c r="B24" s="34"/>
      <c r="C24" s="34"/>
      <c r="D24" s="34"/>
      <c r="E24" s="34"/>
      <c r="F24" s="34"/>
      <c r="G24" s="34"/>
      <c r="H24" s="34"/>
      <c r="I24" s="34"/>
      <c r="J24" s="34"/>
      <c r="K24" s="34"/>
      <c r="L24" s="34"/>
      <c r="M24" s="34"/>
    </row>
    <row r="25" spans="1:15" ht="18" customHeight="1">
      <c r="A25" s="34"/>
      <c r="B25" s="34"/>
      <c r="C25" s="34"/>
      <c r="D25" s="34"/>
      <c r="E25" s="34"/>
      <c r="F25" s="34"/>
      <c r="G25" s="34"/>
      <c r="H25" s="34"/>
      <c r="I25" s="34"/>
      <c r="J25" s="34"/>
      <c r="K25" s="34"/>
      <c r="L25" s="34"/>
      <c r="M25" s="34"/>
    </row>
    <row r="26" spans="1:15" ht="18" customHeight="1">
      <c r="A26" s="34"/>
      <c r="B26" s="34"/>
      <c r="C26" s="34"/>
      <c r="D26" s="34"/>
      <c r="E26" s="34"/>
      <c r="F26" s="34"/>
      <c r="G26" s="34"/>
      <c r="H26" s="34"/>
      <c r="I26" s="34"/>
      <c r="J26" s="34"/>
      <c r="K26" s="34"/>
      <c r="L26" s="34"/>
      <c r="M26" s="34"/>
    </row>
  </sheetData>
  <mergeCells count="15">
    <mergeCell ref="L8:M8"/>
    <mergeCell ref="B15:C15"/>
    <mergeCell ref="F8:G8"/>
    <mergeCell ref="H8:I8"/>
    <mergeCell ref="J8:K8"/>
    <mergeCell ref="B8:B9"/>
    <mergeCell ref="C8:C9"/>
    <mergeCell ref="D8:D9"/>
    <mergeCell ref="E8:E9"/>
    <mergeCell ref="B5:E5"/>
    <mergeCell ref="B6:H6"/>
    <mergeCell ref="B2:D2"/>
    <mergeCell ref="B16:C16"/>
    <mergeCell ref="B1:E1"/>
    <mergeCell ref="B3:D3"/>
  </mergeCells>
  <pageMargins left="0.62992125984252001" right="0.62992125984252001" top="0.74803149606299202" bottom="0.74803149606299202" header="0.31496062992126" footer="0.31496062992126"/>
  <pageSetup paperSize="9" scale="70" orientation="landscape" r:id="rId1"/>
  <headerFooter>
    <oddFooter>&amp;CPágina &amp;P de &amp;N</oddFooter>
  </headerFooter>
  <ignoredErrors>
    <ignoredError sqref="D10:E14" unlockedFormula="1"/>
    <ignoredError sqref="G15 I1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5"/>
  <sheetViews>
    <sheetView zoomScaleNormal="100" workbookViewId="0">
      <selection activeCell="H46" sqref="H46"/>
    </sheetView>
  </sheetViews>
  <sheetFormatPr defaultRowHeight="12.75"/>
  <cols>
    <col min="1" max="1" width="2.28515625" customWidth="1"/>
    <col min="2" max="2" width="10.85546875" customWidth="1"/>
    <col min="3" max="3" width="9"/>
    <col min="4" max="4" width="34.85546875" customWidth="1"/>
    <col min="5" max="5" width="9"/>
    <col min="6" max="6" width="10" bestFit="1" customWidth="1"/>
    <col min="7" max="7" width="10.42578125" customWidth="1"/>
    <col min="8" max="8" width="9"/>
    <col min="9" max="9" width="8" bestFit="1" customWidth="1"/>
    <col min="10" max="10" width="14.140625" bestFit="1" customWidth="1"/>
  </cols>
  <sheetData>
    <row r="1" spans="2:11">
      <c r="B1" s="432" t="s">
        <v>67</v>
      </c>
      <c r="C1" s="432"/>
      <c r="D1" s="432"/>
      <c r="E1" s="432"/>
      <c r="F1" s="432"/>
      <c r="G1" s="432"/>
      <c r="H1" s="432"/>
    </row>
    <row r="2" spans="2:11">
      <c r="B2" s="222"/>
      <c r="C2" s="222"/>
      <c r="D2" s="222"/>
      <c r="E2" s="222"/>
      <c r="F2" s="222"/>
      <c r="G2" s="222"/>
      <c r="H2" s="222"/>
    </row>
    <row r="3" spans="2:11">
      <c r="B3" s="436" t="s">
        <v>151</v>
      </c>
      <c r="C3" s="437"/>
      <c r="D3" s="437"/>
      <c r="E3" s="437"/>
      <c r="F3" s="437"/>
      <c r="G3" s="437"/>
      <c r="H3" s="438"/>
    </row>
    <row r="4" spans="2:11" ht="22.5">
      <c r="B4" s="2" t="s">
        <v>68</v>
      </c>
      <c r="C4" s="2" t="s">
        <v>69</v>
      </c>
      <c r="D4" s="2" t="s">
        <v>70</v>
      </c>
      <c r="E4" s="2" t="s">
        <v>71</v>
      </c>
      <c r="F4" s="3" t="s">
        <v>72</v>
      </c>
      <c r="G4" s="4" t="s">
        <v>73</v>
      </c>
      <c r="H4" s="5" t="s">
        <v>74</v>
      </c>
      <c r="J4" s="1"/>
    </row>
    <row r="5" spans="2:11" ht="33.75">
      <c r="B5" s="6" t="s">
        <v>95</v>
      </c>
      <c r="C5" s="6" t="s">
        <v>96</v>
      </c>
      <c r="D5" s="244" t="s">
        <v>177</v>
      </c>
      <c r="E5" s="7" t="s">
        <v>21</v>
      </c>
      <c r="F5" s="6" t="s">
        <v>105</v>
      </c>
      <c r="G5" s="8">
        <v>41.02</v>
      </c>
      <c r="H5" s="9">
        <f t="shared" ref="H5:H12" si="0">F5*G5</f>
        <v>41.85</v>
      </c>
      <c r="J5" s="1"/>
    </row>
    <row r="6" spans="2:11" ht="33.75">
      <c r="B6" s="6" t="s">
        <v>95</v>
      </c>
      <c r="C6" s="6" t="s">
        <v>97</v>
      </c>
      <c r="D6" s="244" t="s">
        <v>106</v>
      </c>
      <c r="E6" s="6" t="s">
        <v>29</v>
      </c>
      <c r="F6" s="6" t="s">
        <v>107</v>
      </c>
      <c r="G6" s="7">
        <v>95.83</v>
      </c>
      <c r="H6" s="9">
        <f t="shared" si="0"/>
        <v>58.5</v>
      </c>
      <c r="J6" s="1"/>
    </row>
    <row r="7" spans="2:11" ht="33.75">
      <c r="B7" s="6" t="s">
        <v>95</v>
      </c>
      <c r="C7" s="6" t="s">
        <v>98</v>
      </c>
      <c r="D7" s="244" t="s">
        <v>108</v>
      </c>
      <c r="E7" s="6" t="s">
        <v>29</v>
      </c>
      <c r="F7" s="6" t="s">
        <v>109</v>
      </c>
      <c r="G7" s="8">
        <v>52.2</v>
      </c>
      <c r="H7" s="9">
        <f t="shared" si="0"/>
        <v>45.42</v>
      </c>
      <c r="J7" s="1"/>
      <c r="K7" s="1"/>
    </row>
    <row r="8" spans="2:11" ht="22.5">
      <c r="B8" s="6" t="s">
        <v>95</v>
      </c>
      <c r="C8" s="6" t="s">
        <v>99</v>
      </c>
      <c r="D8" s="244" t="s">
        <v>110</v>
      </c>
      <c r="E8" s="6" t="s">
        <v>76</v>
      </c>
      <c r="F8" s="6" t="s">
        <v>111</v>
      </c>
      <c r="G8" s="8">
        <v>35.72</v>
      </c>
      <c r="H8" s="9">
        <f t="shared" si="0"/>
        <v>0.09</v>
      </c>
    </row>
    <row r="9" spans="2:11" ht="33.75">
      <c r="B9" s="6" t="s">
        <v>95</v>
      </c>
      <c r="C9" s="6" t="s">
        <v>100</v>
      </c>
      <c r="D9" s="244" t="s">
        <v>112</v>
      </c>
      <c r="E9" s="6" t="s">
        <v>76</v>
      </c>
      <c r="F9" s="6" t="s">
        <v>113</v>
      </c>
      <c r="G9" s="8">
        <v>20.92</v>
      </c>
      <c r="H9" s="9">
        <f t="shared" si="0"/>
        <v>1.67</v>
      </c>
    </row>
    <row r="10" spans="2:11">
      <c r="B10" s="6" t="s">
        <v>101</v>
      </c>
      <c r="C10" s="6" t="s">
        <v>102</v>
      </c>
      <c r="D10" s="244" t="s">
        <v>88</v>
      </c>
      <c r="E10" s="6" t="s">
        <v>114</v>
      </c>
      <c r="F10" s="6" t="s">
        <v>115</v>
      </c>
      <c r="G10" s="7">
        <v>23.98</v>
      </c>
      <c r="H10" s="9">
        <f t="shared" si="0"/>
        <v>23.44</v>
      </c>
    </row>
    <row r="11" spans="2:11">
      <c r="B11" s="6" t="s">
        <v>101</v>
      </c>
      <c r="C11" s="6" t="s">
        <v>103</v>
      </c>
      <c r="D11" s="244" t="s">
        <v>79</v>
      </c>
      <c r="E11" s="6" t="s">
        <v>114</v>
      </c>
      <c r="F11" s="6" t="s">
        <v>115</v>
      </c>
      <c r="G11" s="7">
        <v>18.05</v>
      </c>
      <c r="H11" s="9">
        <f t="shared" si="0"/>
        <v>17.64</v>
      </c>
    </row>
    <row r="12" spans="2:11" ht="45">
      <c r="B12" s="6" t="s">
        <v>101</v>
      </c>
      <c r="C12" s="6" t="s">
        <v>104</v>
      </c>
      <c r="D12" s="244" t="s">
        <v>116</v>
      </c>
      <c r="E12" s="6" t="s">
        <v>27</v>
      </c>
      <c r="F12" s="6" t="s">
        <v>117</v>
      </c>
      <c r="G12" s="7">
        <v>341.61</v>
      </c>
      <c r="H12" s="9">
        <f t="shared" si="0"/>
        <v>1.54</v>
      </c>
    </row>
    <row r="13" spans="2:11">
      <c r="B13" s="433" t="s">
        <v>74</v>
      </c>
      <c r="C13" s="434"/>
      <c r="D13" s="434"/>
      <c r="E13" s="434"/>
      <c r="F13" s="434"/>
      <c r="G13" s="435"/>
      <c r="H13" s="9">
        <f>SUM(H5:H12)</f>
        <v>190.15</v>
      </c>
    </row>
    <row r="14" spans="2:11">
      <c r="B14" s="230"/>
      <c r="C14" s="230"/>
      <c r="D14" s="230"/>
      <c r="E14" s="230"/>
      <c r="F14" s="230"/>
      <c r="G14" s="230"/>
      <c r="H14" s="231"/>
    </row>
    <row r="15" spans="2:11">
      <c r="B15" s="444" t="s">
        <v>82</v>
      </c>
      <c r="C15" s="445"/>
      <c r="D15" s="445"/>
      <c r="E15" s="445"/>
      <c r="F15" s="445"/>
      <c r="G15" s="445"/>
      <c r="H15" s="446"/>
    </row>
    <row r="16" spans="2:11" ht="22.5">
      <c r="B16" s="245" t="s">
        <v>68</v>
      </c>
      <c r="C16" s="245" t="s">
        <v>69</v>
      </c>
      <c r="D16" s="245" t="s">
        <v>70</v>
      </c>
      <c r="E16" s="245" t="s">
        <v>71</v>
      </c>
      <c r="F16" s="246" t="s">
        <v>72</v>
      </c>
      <c r="G16" s="247" t="s">
        <v>73</v>
      </c>
      <c r="H16" s="248" t="s">
        <v>74</v>
      </c>
    </row>
    <row r="17" spans="2:10" ht="22.5">
      <c r="B17" s="249" t="s">
        <v>75</v>
      </c>
      <c r="C17" s="250">
        <v>9833</v>
      </c>
      <c r="D17" s="251" t="s">
        <v>83</v>
      </c>
      <c r="E17" s="252" t="s">
        <v>29</v>
      </c>
      <c r="F17" s="253">
        <v>1</v>
      </c>
      <c r="G17" s="254">
        <v>10.72</v>
      </c>
      <c r="H17" s="255">
        <f t="shared" ref="H17:H24" si="1">F17*G17</f>
        <v>10.72</v>
      </c>
    </row>
    <row r="18" spans="2:10">
      <c r="B18" s="249" t="s">
        <v>75</v>
      </c>
      <c r="C18" s="250">
        <v>4718</v>
      </c>
      <c r="D18" s="251" t="s">
        <v>84</v>
      </c>
      <c r="E18" s="252" t="s">
        <v>27</v>
      </c>
      <c r="F18" s="256">
        <v>0.14299999999999999</v>
      </c>
      <c r="G18" s="254">
        <v>82</v>
      </c>
      <c r="H18" s="255">
        <f t="shared" si="1"/>
        <v>11.73</v>
      </c>
      <c r="J18" s="1"/>
    </row>
    <row r="19" spans="2:10" ht="33.75">
      <c r="B19" s="249" t="s">
        <v>75</v>
      </c>
      <c r="C19" s="250">
        <v>4011</v>
      </c>
      <c r="D19" s="251" t="s">
        <v>85</v>
      </c>
      <c r="E19" s="252" t="s">
        <v>21</v>
      </c>
      <c r="F19" s="250">
        <v>1.68</v>
      </c>
      <c r="G19" s="254">
        <v>7.08</v>
      </c>
      <c r="H19" s="255">
        <f t="shared" si="1"/>
        <v>11.89</v>
      </c>
    </row>
    <row r="20" spans="2:10" ht="22.5">
      <c r="B20" s="249" t="s">
        <v>77</v>
      </c>
      <c r="C20" s="250">
        <v>88267</v>
      </c>
      <c r="D20" s="251" t="s">
        <v>80</v>
      </c>
      <c r="E20" s="252" t="s">
        <v>78</v>
      </c>
      <c r="F20" s="257">
        <v>1.7500000000000002E-2</v>
      </c>
      <c r="G20" s="252">
        <v>23.18</v>
      </c>
      <c r="H20" s="255">
        <f t="shared" si="1"/>
        <v>0.41</v>
      </c>
      <c r="J20" s="1"/>
    </row>
    <row r="21" spans="2:10">
      <c r="B21" s="249" t="s">
        <v>77</v>
      </c>
      <c r="C21" s="250">
        <v>88316</v>
      </c>
      <c r="D21" s="251" t="s">
        <v>79</v>
      </c>
      <c r="E21" s="252" t="s">
        <v>78</v>
      </c>
      <c r="F21" s="257">
        <v>0.79930000000000001</v>
      </c>
      <c r="G21" s="252">
        <v>18.05</v>
      </c>
      <c r="H21" s="255">
        <f t="shared" si="1"/>
        <v>14.43</v>
      </c>
    </row>
    <row r="22" spans="2:10" ht="45">
      <c r="B22" s="249" t="s">
        <v>77</v>
      </c>
      <c r="C22" s="250">
        <v>5811</v>
      </c>
      <c r="D22" s="251" t="s">
        <v>86</v>
      </c>
      <c r="E22" s="252" t="s">
        <v>87</v>
      </c>
      <c r="F22" s="258">
        <v>3.2442E-3</v>
      </c>
      <c r="G22" s="254">
        <v>178.7</v>
      </c>
      <c r="H22" s="255">
        <f t="shared" si="1"/>
        <v>0.57999999999999996</v>
      </c>
    </row>
    <row r="23" spans="2:10" ht="33.75">
      <c r="B23" s="249" t="s">
        <v>77</v>
      </c>
      <c r="C23" s="250">
        <v>91277</v>
      </c>
      <c r="D23" s="251" t="s">
        <v>123</v>
      </c>
      <c r="E23" s="252" t="s">
        <v>87</v>
      </c>
      <c r="F23" s="250">
        <v>7.6E-3</v>
      </c>
      <c r="G23" s="254">
        <v>10.53</v>
      </c>
      <c r="H23" s="255">
        <f t="shared" si="1"/>
        <v>0.08</v>
      </c>
    </row>
    <row r="24" spans="2:10" ht="22.5">
      <c r="B24" s="249" t="s">
        <v>77</v>
      </c>
      <c r="C24" s="250">
        <v>93358</v>
      </c>
      <c r="D24" s="251" t="s">
        <v>176</v>
      </c>
      <c r="E24" s="252" t="s">
        <v>27</v>
      </c>
      <c r="F24" s="257">
        <f>J24</f>
        <v>0.66669999999999996</v>
      </c>
      <c r="G24" s="254">
        <v>71.400000000000006</v>
      </c>
      <c r="H24" s="255">
        <f t="shared" si="1"/>
        <v>47.6</v>
      </c>
      <c r="J24">
        <f>330/(330*1.5)</f>
        <v>0.66666666666666696</v>
      </c>
    </row>
    <row r="25" spans="2:10">
      <c r="B25" s="447" t="s">
        <v>74</v>
      </c>
      <c r="C25" s="448"/>
      <c r="D25" s="448"/>
      <c r="E25" s="448"/>
      <c r="F25" s="448"/>
      <c r="G25" s="449"/>
      <c r="H25" s="255">
        <f>SUM(H17:H24)</f>
        <v>97.44</v>
      </c>
    </row>
    <row r="26" spans="2:10">
      <c r="B26" s="239"/>
      <c r="C26" s="240"/>
      <c r="D26" s="241"/>
      <c r="E26" s="242"/>
      <c r="F26" s="243"/>
      <c r="G26" s="242"/>
      <c r="H26" s="231"/>
    </row>
    <row r="27" spans="2:10">
      <c r="B27" s="436" t="s">
        <v>122</v>
      </c>
      <c r="C27" s="437"/>
      <c r="D27" s="437"/>
      <c r="E27" s="437"/>
      <c r="F27" s="437"/>
      <c r="G27" s="437"/>
      <c r="H27" s="438"/>
    </row>
    <row r="28" spans="2:10" ht="22.5">
      <c r="B28" s="232" t="s">
        <v>68</v>
      </c>
      <c r="C28" s="232" t="s">
        <v>69</v>
      </c>
      <c r="D28" s="232" t="s">
        <v>70</v>
      </c>
      <c r="E28" s="232" t="s">
        <v>71</v>
      </c>
      <c r="F28" s="233" t="s">
        <v>72</v>
      </c>
      <c r="G28" s="234" t="s">
        <v>73</v>
      </c>
      <c r="H28" s="235" t="s">
        <v>74</v>
      </c>
    </row>
    <row r="29" spans="2:10" ht="22.5">
      <c r="B29" s="249" t="s">
        <v>75</v>
      </c>
      <c r="C29" s="249" t="s">
        <v>135</v>
      </c>
      <c r="D29" s="251" t="s">
        <v>136</v>
      </c>
      <c r="E29" s="252" t="s">
        <v>27</v>
      </c>
      <c r="F29" s="252">
        <v>6.5299999999999997E-2</v>
      </c>
      <c r="G29" s="376">
        <v>100</v>
      </c>
      <c r="H29" s="238">
        <f>F29*G29</f>
        <v>6.53</v>
      </c>
    </row>
    <row r="30" spans="2:10">
      <c r="B30" s="249" t="s">
        <v>75</v>
      </c>
      <c r="C30" s="249" t="s">
        <v>137</v>
      </c>
      <c r="D30" s="251" t="s">
        <v>138</v>
      </c>
      <c r="E30" s="252" t="s">
        <v>76</v>
      </c>
      <c r="F30" s="252">
        <v>3.0095999999999998</v>
      </c>
      <c r="G30" s="376">
        <v>0.67</v>
      </c>
      <c r="H30" s="238">
        <f t="shared" ref="H30:H38" si="2">F30*G30</f>
        <v>2.02</v>
      </c>
    </row>
    <row r="31" spans="2:10" ht="22.5">
      <c r="B31" s="249" t="s">
        <v>75</v>
      </c>
      <c r="C31" s="249" t="s">
        <v>139</v>
      </c>
      <c r="D31" s="251" t="s">
        <v>140</v>
      </c>
      <c r="E31" s="252" t="s">
        <v>21</v>
      </c>
      <c r="F31" s="252">
        <v>0.06</v>
      </c>
      <c r="G31" s="237">
        <v>74.34</v>
      </c>
      <c r="H31" s="238">
        <f t="shared" si="2"/>
        <v>4.46</v>
      </c>
    </row>
    <row r="32" spans="2:10">
      <c r="B32" s="249" t="s">
        <v>75</v>
      </c>
      <c r="C32" s="249" t="s">
        <v>141</v>
      </c>
      <c r="D32" s="251" t="s">
        <v>142</v>
      </c>
      <c r="E32" s="252" t="s">
        <v>76</v>
      </c>
      <c r="F32" s="252">
        <v>18.508400000000002</v>
      </c>
      <c r="G32" s="237">
        <v>0.67</v>
      </c>
      <c r="H32" s="238">
        <f t="shared" si="2"/>
        <v>12.4</v>
      </c>
    </row>
    <row r="33" spans="2:10" ht="22.5">
      <c r="B33" s="249" t="s">
        <v>75</v>
      </c>
      <c r="C33" s="249" t="s">
        <v>143</v>
      </c>
      <c r="D33" s="251" t="s">
        <v>144</v>
      </c>
      <c r="E33" s="252" t="s">
        <v>27</v>
      </c>
      <c r="F33" s="252">
        <v>3.6499999999999998E-2</v>
      </c>
      <c r="G33" s="237">
        <v>81.569999999999993</v>
      </c>
      <c r="H33" s="238">
        <f t="shared" si="2"/>
        <v>2.98</v>
      </c>
    </row>
    <row r="34" spans="2:10" ht="22.5">
      <c r="B34" s="249" t="s">
        <v>75</v>
      </c>
      <c r="C34" s="249" t="s">
        <v>145</v>
      </c>
      <c r="D34" s="251" t="s">
        <v>146</v>
      </c>
      <c r="E34" s="252" t="s">
        <v>27</v>
      </c>
      <c r="F34" s="252">
        <v>4.0000000000000001E-3</v>
      </c>
      <c r="G34" s="237">
        <v>77.05</v>
      </c>
      <c r="H34" s="238">
        <f t="shared" si="2"/>
        <v>0.31</v>
      </c>
    </row>
    <row r="35" spans="2:10" ht="22.5">
      <c r="B35" s="249" t="s">
        <v>75</v>
      </c>
      <c r="C35" s="249" t="s">
        <v>147</v>
      </c>
      <c r="D35" s="251" t="s">
        <v>148</v>
      </c>
      <c r="E35" s="252" t="s">
        <v>28</v>
      </c>
      <c r="F35" s="252">
        <v>60.48</v>
      </c>
      <c r="G35" s="7">
        <v>0.98</v>
      </c>
      <c r="H35" s="238">
        <f t="shared" si="2"/>
        <v>59.27</v>
      </c>
    </row>
    <row r="36" spans="2:10" ht="22.5">
      <c r="B36" s="249" t="s">
        <v>75</v>
      </c>
      <c r="C36" s="249" t="s">
        <v>149</v>
      </c>
      <c r="D36" s="251" t="s">
        <v>150</v>
      </c>
      <c r="E36" s="252" t="s">
        <v>76</v>
      </c>
      <c r="F36" s="252">
        <v>2.1560000000000001</v>
      </c>
      <c r="G36" s="8">
        <v>10.18</v>
      </c>
      <c r="H36" s="238">
        <f>F36*G36</f>
        <v>21.95</v>
      </c>
    </row>
    <row r="37" spans="2:10">
      <c r="B37" s="249" t="s">
        <v>77</v>
      </c>
      <c r="C37" s="249" t="s">
        <v>120</v>
      </c>
      <c r="D37" s="251" t="s">
        <v>81</v>
      </c>
      <c r="E37" s="252" t="s">
        <v>78</v>
      </c>
      <c r="F37" s="252">
        <v>1.6789000000000001</v>
      </c>
      <c r="G37" s="8">
        <v>24.14</v>
      </c>
      <c r="H37" s="238">
        <f t="shared" si="2"/>
        <v>40.53</v>
      </c>
    </row>
    <row r="38" spans="2:10">
      <c r="B38" s="249" t="s">
        <v>77</v>
      </c>
      <c r="C38" s="249" t="s">
        <v>103</v>
      </c>
      <c r="D38" s="251" t="s">
        <v>79</v>
      </c>
      <c r="E38" s="252" t="s">
        <v>78</v>
      </c>
      <c r="F38" s="252">
        <v>4.4832000000000001</v>
      </c>
      <c r="G38" s="7">
        <v>18.05</v>
      </c>
      <c r="H38" s="238">
        <f t="shared" si="2"/>
        <v>80.92</v>
      </c>
    </row>
    <row r="39" spans="2:10">
      <c r="B39" s="443" t="s">
        <v>74</v>
      </c>
      <c r="C39" s="443"/>
      <c r="D39" s="443"/>
      <c r="E39" s="443"/>
      <c r="F39" s="443"/>
      <c r="G39" s="443"/>
      <c r="H39" s="238">
        <f>SUM(H32:H38)</f>
        <v>218.36</v>
      </c>
    </row>
    <row r="40" spans="2:10">
      <c r="B40" s="1"/>
      <c r="C40" s="1"/>
      <c r="D40" s="1"/>
      <c r="E40" s="1"/>
      <c r="F40" s="1"/>
      <c r="G40" s="1"/>
      <c r="H40" s="1"/>
    </row>
    <row r="41" spans="2:10">
      <c r="B41" s="436" t="s">
        <v>134</v>
      </c>
      <c r="C41" s="437"/>
      <c r="D41" s="437"/>
      <c r="E41" s="437"/>
      <c r="F41" s="437"/>
      <c r="G41" s="437"/>
      <c r="H41" s="438"/>
    </row>
    <row r="42" spans="2:10">
      <c r="B42" s="236" t="s">
        <v>95</v>
      </c>
      <c r="C42" s="236">
        <v>7304</v>
      </c>
      <c r="D42" s="236" t="s">
        <v>132</v>
      </c>
      <c r="E42" s="237" t="s">
        <v>133</v>
      </c>
      <c r="F42" s="237" t="s">
        <v>124</v>
      </c>
      <c r="G42" s="237">
        <v>68.78</v>
      </c>
      <c r="H42" s="237">
        <f t="shared" ref="H42:H45" si="3">F42*G42</f>
        <v>1.44438</v>
      </c>
    </row>
    <row r="43" spans="2:10">
      <c r="B43" s="236" t="s">
        <v>95</v>
      </c>
      <c r="C43" s="236" t="s">
        <v>125</v>
      </c>
      <c r="D43" s="236" t="s">
        <v>126</v>
      </c>
      <c r="E43" s="237" t="s">
        <v>121</v>
      </c>
      <c r="F43" s="237" t="s">
        <v>127</v>
      </c>
      <c r="G43" s="237">
        <v>8.4600000000000009</v>
      </c>
      <c r="H43" s="237">
        <f t="shared" si="3"/>
        <v>0.33839999999999998</v>
      </c>
    </row>
    <row r="44" spans="2:10">
      <c r="B44" s="236" t="s">
        <v>101</v>
      </c>
      <c r="C44" s="236" t="s">
        <v>128</v>
      </c>
      <c r="D44" s="236" t="s">
        <v>129</v>
      </c>
      <c r="E44" s="237" t="s">
        <v>114</v>
      </c>
      <c r="F44" s="237" t="s">
        <v>130</v>
      </c>
      <c r="G44" s="237">
        <v>24.27</v>
      </c>
      <c r="H44" s="237">
        <f t="shared" si="3"/>
        <v>5.8005300000000002</v>
      </c>
    </row>
    <row r="45" spans="2:10">
      <c r="B45" s="236" t="s">
        <v>101</v>
      </c>
      <c r="C45" s="236" t="s">
        <v>103</v>
      </c>
      <c r="D45" s="236" t="s">
        <v>79</v>
      </c>
      <c r="E45" s="237" t="s">
        <v>114</v>
      </c>
      <c r="F45" s="237" t="s">
        <v>131</v>
      </c>
      <c r="G45" s="237">
        <v>18.05</v>
      </c>
      <c r="H45" s="237">
        <f t="shared" si="3"/>
        <v>1.8049999999999999</v>
      </c>
    </row>
    <row r="46" spans="2:10">
      <c r="B46" s="443" t="s">
        <v>74</v>
      </c>
      <c r="C46" s="443"/>
      <c r="D46" s="443"/>
      <c r="E46" s="443"/>
      <c r="F46" s="443"/>
      <c r="G46" s="443"/>
      <c r="H46" s="238">
        <f>SUM(H42:H45)</f>
        <v>9.39</v>
      </c>
    </row>
    <row r="47" spans="2:10">
      <c r="B47" s="1"/>
      <c r="C47" s="1"/>
      <c r="D47" s="1"/>
      <c r="E47" s="1"/>
      <c r="F47" s="1"/>
      <c r="G47" s="1"/>
      <c r="H47" s="1"/>
    </row>
    <row r="48" spans="2:10">
      <c r="B48" s="444" t="s">
        <v>189</v>
      </c>
      <c r="C48" s="445"/>
      <c r="D48" s="445"/>
      <c r="E48" s="445"/>
      <c r="F48" s="445"/>
      <c r="G48" s="445"/>
      <c r="H48" s="446"/>
      <c r="I48" s="267"/>
      <c r="J48" s="267"/>
    </row>
    <row r="49" spans="2:13" ht="22.5">
      <c r="B49" s="245" t="s">
        <v>68</v>
      </c>
      <c r="C49" s="245" t="s">
        <v>69</v>
      </c>
      <c r="D49" s="245" t="s">
        <v>70</v>
      </c>
      <c r="E49" s="245" t="s">
        <v>71</v>
      </c>
      <c r="F49" s="246" t="s">
        <v>72</v>
      </c>
      <c r="G49" s="247" t="s">
        <v>73</v>
      </c>
      <c r="H49" s="248" t="s">
        <v>74</v>
      </c>
      <c r="I49" s="267"/>
      <c r="J49" s="267"/>
    </row>
    <row r="50" spans="2:13" ht="22.5">
      <c r="B50" s="249" t="s">
        <v>77</v>
      </c>
      <c r="C50" s="249" t="s">
        <v>190</v>
      </c>
      <c r="D50" s="251" t="s">
        <v>191</v>
      </c>
      <c r="E50" s="252" t="s">
        <v>21</v>
      </c>
      <c r="F50" s="253">
        <v>1</v>
      </c>
      <c r="G50" s="254">
        <v>550.85</v>
      </c>
      <c r="H50" s="255">
        <f>F50*G50</f>
        <v>550.85</v>
      </c>
      <c r="I50" s="267"/>
      <c r="J50" s="267"/>
    </row>
    <row r="51" spans="2:13">
      <c r="B51" s="249" t="s">
        <v>77</v>
      </c>
      <c r="C51" s="250">
        <v>88315</v>
      </c>
      <c r="D51" s="251" t="s">
        <v>88</v>
      </c>
      <c r="E51" s="252" t="s">
        <v>78</v>
      </c>
      <c r="F51" s="253">
        <v>1.8</v>
      </c>
      <c r="G51" s="252">
        <v>23.98</v>
      </c>
      <c r="H51" s="255">
        <f>F51*G51</f>
        <v>43.16</v>
      </c>
      <c r="I51" s="267"/>
      <c r="J51" s="267"/>
    </row>
    <row r="52" spans="2:13" ht="22.5">
      <c r="B52" s="249" t="s">
        <v>77</v>
      </c>
      <c r="C52" s="250">
        <v>88251</v>
      </c>
      <c r="D52" s="251" t="s">
        <v>192</v>
      </c>
      <c r="E52" s="252" t="s">
        <v>78</v>
      </c>
      <c r="F52" s="253">
        <v>1.8</v>
      </c>
      <c r="G52" s="254">
        <v>18.43</v>
      </c>
      <c r="H52" s="255">
        <f>F52*G52</f>
        <v>33.17</v>
      </c>
      <c r="I52" s="267"/>
      <c r="J52" s="267"/>
    </row>
    <row r="53" spans="2:13">
      <c r="B53" s="447" t="s">
        <v>74</v>
      </c>
      <c r="C53" s="448"/>
      <c r="D53" s="448"/>
      <c r="E53" s="448"/>
      <c r="F53" s="448"/>
      <c r="G53" s="449"/>
      <c r="H53" s="255">
        <f>SUM(H50:H52)</f>
        <v>627.17999999999995</v>
      </c>
      <c r="I53" s="267"/>
      <c r="J53" s="267"/>
    </row>
    <row r="54" spans="2:13">
      <c r="B54" s="289"/>
      <c r="C54" s="289"/>
      <c r="D54" s="289"/>
      <c r="E54" s="289"/>
      <c r="F54" s="289"/>
      <c r="G54" s="289"/>
      <c r="H54" s="290"/>
      <c r="I54" s="267"/>
      <c r="J54" s="267"/>
    </row>
    <row r="55" spans="2:13">
      <c r="B55" s="444" t="s">
        <v>188</v>
      </c>
      <c r="C55" s="445"/>
      <c r="D55" s="445"/>
      <c r="E55" s="445"/>
      <c r="F55" s="445"/>
      <c r="G55" s="445"/>
      <c r="H55" s="446"/>
      <c r="I55" s="267"/>
      <c r="J55" s="267"/>
    </row>
    <row r="56" spans="2:13" ht="22.5">
      <c r="B56" s="245" t="s">
        <v>68</v>
      </c>
      <c r="C56" s="245" t="s">
        <v>69</v>
      </c>
      <c r="D56" s="245" t="s">
        <v>70</v>
      </c>
      <c r="E56" s="245" t="s">
        <v>71</v>
      </c>
      <c r="F56" s="246" t="s">
        <v>72</v>
      </c>
      <c r="G56" s="247" t="s">
        <v>73</v>
      </c>
      <c r="H56" s="248" t="s">
        <v>74</v>
      </c>
      <c r="I56" s="267"/>
      <c r="J56" s="267"/>
    </row>
    <row r="57" spans="2:13" ht="45">
      <c r="B57" s="249" t="s">
        <v>75</v>
      </c>
      <c r="C57" s="249" t="s">
        <v>164</v>
      </c>
      <c r="D57" s="251" t="s">
        <v>165</v>
      </c>
      <c r="E57" s="252" t="s">
        <v>27</v>
      </c>
      <c r="F57" s="256">
        <v>1.103</v>
      </c>
      <c r="G57" s="254">
        <v>446.8</v>
      </c>
      <c r="H57" s="255">
        <f t="shared" ref="H57:H62" si="4">F57*G57</f>
        <v>492.82</v>
      </c>
      <c r="I57" s="267"/>
      <c r="J57" s="267"/>
    </row>
    <row r="58" spans="2:13" ht="45">
      <c r="B58" s="249" t="s">
        <v>77</v>
      </c>
      <c r="C58" s="249" t="s">
        <v>182</v>
      </c>
      <c r="D58" s="251" t="s">
        <v>183</v>
      </c>
      <c r="E58" s="252" t="s">
        <v>21</v>
      </c>
      <c r="F58" s="253">
        <v>2.2400000000000002</v>
      </c>
      <c r="G58" s="254">
        <v>195.69</v>
      </c>
      <c r="H58" s="255">
        <f t="shared" si="4"/>
        <v>438.35</v>
      </c>
      <c r="I58" s="267"/>
      <c r="J58" s="259"/>
    </row>
    <row r="59" spans="2:13" ht="45">
      <c r="B59" s="249" t="s">
        <v>77</v>
      </c>
      <c r="C59" s="249" t="s">
        <v>184</v>
      </c>
      <c r="D59" s="251" t="s">
        <v>185</v>
      </c>
      <c r="E59" s="252" t="s">
        <v>76</v>
      </c>
      <c r="F59" s="253">
        <v>26.54</v>
      </c>
      <c r="G59" s="254">
        <v>17.29</v>
      </c>
      <c r="H59" s="255">
        <f t="shared" si="4"/>
        <v>458.88</v>
      </c>
      <c r="I59" s="267"/>
      <c r="J59" s="267"/>
    </row>
    <row r="60" spans="2:13" ht="33.75">
      <c r="B60" s="249" t="s">
        <v>77</v>
      </c>
      <c r="C60" s="249" t="s">
        <v>166</v>
      </c>
      <c r="D60" s="251" t="s">
        <v>167</v>
      </c>
      <c r="E60" s="252" t="s">
        <v>27</v>
      </c>
      <c r="F60" s="253">
        <v>1</v>
      </c>
      <c r="G60" s="254">
        <v>31.31</v>
      </c>
      <c r="H60" s="255">
        <f t="shared" si="4"/>
        <v>31.31</v>
      </c>
      <c r="I60" s="267"/>
      <c r="J60" s="267"/>
    </row>
    <row r="61" spans="2:13" ht="33.75">
      <c r="B61" s="249" t="s">
        <v>77</v>
      </c>
      <c r="C61" s="249" t="s">
        <v>186</v>
      </c>
      <c r="D61" s="251" t="s">
        <v>187</v>
      </c>
      <c r="E61" s="252" t="s">
        <v>21</v>
      </c>
      <c r="F61" s="253">
        <v>2.85</v>
      </c>
      <c r="G61" s="254">
        <v>103.36</v>
      </c>
      <c r="H61" s="255">
        <f t="shared" si="4"/>
        <v>294.58</v>
      </c>
      <c r="I61" s="267"/>
      <c r="J61" s="267"/>
    </row>
    <row r="62" spans="2:13" ht="22.5">
      <c r="B62" s="249" t="s">
        <v>77</v>
      </c>
      <c r="C62" s="249" t="s">
        <v>168</v>
      </c>
      <c r="D62" s="251" t="s">
        <v>169</v>
      </c>
      <c r="E62" s="252" t="s">
        <v>76</v>
      </c>
      <c r="F62" s="253">
        <v>11.63</v>
      </c>
      <c r="G62" s="254">
        <v>17.260000000000002</v>
      </c>
      <c r="H62" s="255">
        <f t="shared" si="4"/>
        <v>200.73</v>
      </c>
      <c r="I62" s="267"/>
      <c r="J62" s="267"/>
    </row>
    <row r="63" spans="2:13">
      <c r="B63" s="447" t="s">
        <v>74</v>
      </c>
      <c r="C63" s="448"/>
      <c r="D63" s="448"/>
      <c r="E63" s="448"/>
      <c r="F63" s="448"/>
      <c r="G63" s="449"/>
      <c r="H63" s="255">
        <f>SUM(H57:H62)</f>
        <v>1916.67</v>
      </c>
      <c r="I63" s="267"/>
      <c r="J63" s="267"/>
    </row>
    <row r="64" spans="2:13">
      <c r="B64" s="289"/>
      <c r="C64" s="289"/>
      <c r="D64" s="289"/>
      <c r="E64" s="289"/>
      <c r="F64" s="289"/>
      <c r="G64" s="289"/>
      <c r="H64" s="290"/>
      <c r="I64" s="267"/>
      <c r="J64" s="267"/>
      <c r="K64" s="451" t="s">
        <v>214</v>
      </c>
      <c r="L64" s="452"/>
      <c r="M64" s="453"/>
    </row>
    <row r="65" spans="2:13" ht="16.5" customHeight="1">
      <c r="B65" s="442"/>
      <c r="C65" s="442"/>
      <c r="D65" s="442"/>
      <c r="E65" s="442"/>
      <c r="F65" s="442"/>
      <c r="G65" s="442"/>
      <c r="H65" s="442"/>
      <c r="I65" s="267"/>
      <c r="J65" s="267"/>
      <c r="K65" s="439" t="s">
        <v>208</v>
      </c>
      <c r="L65" s="332" t="s">
        <v>205</v>
      </c>
      <c r="M65" s="333" t="s">
        <v>206</v>
      </c>
    </row>
    <row r="66" spans="2:13">
      <c r="B66" s="340"/>
      <c r="C66" s="340"/>
      <c r="D66" s="340"/>
      <c r="E66" s="340"/>
      <c r="F66" s="341"/>
      <c r="G66" s="342"/>
      <c r="H66" s="343"/>
      <c r="I66" s="267"/>
      <c r="J66" s="267"/>
      <c r="K66" s="440"/>
      <c r="L66" s="332">
        <f>((755.35+756.245+755.224+755.722)/4)</f>
        <v>755.63525000000004</v>
      </c>
      <c r="M66" s="333">
        <f>((757.452+757.499+758.544+758.289)/4)</f>
        <v>757.94600000000003</v>
      </c>
    </row>
    <row r="67" spans="2:13">
      <c r="B67" s="344"/>
      <c r="C67" s="344"/>
      <c r="D67" s="345"/>
      <c r="E67" s="346"/>
      <c r="F67" s="347"/>
      <c r="G67" s="348"/>
      <c r="H67" s="290"/>
      <c r="I67" s="267"/>
      <c r="J67" s="267"/>
      <c r="K67" s="440"/>
      <c r="L67" s="332">
        <f>756.245-L66</f>
        <v>0.60974999999996304</v>
      </c>
      <c r="M67" s="334">
        <f>758.544-M66</f>
        <v>0.59799999999995601</v>
      </c>
    </row>
    <row r="68" spans="2:13" ht="16.5" customHeight="1">
      <c r="B68" s="344"/>
      <c r="C68" s="349"/>
      <c r="D68" s="345"/>
      <c r="E68" s="346"/>
      <c r="F68" s="347"/>
      <c r="G68" s="346"/>
      <c r="H68" s="290"/>
      <c r="I68" s="267"/>
      <c r="J68" s="323"/>
      <c r="K68" s="441"/>
      <c r="L68" s="335">
        <f>L67*420</f>
        <v>256.094999999984</v>
      </c>
      <c r="M68" s="336">
        <f>M67*330</f>
        <v>197.339999999985</v>
      </c>
    </row>
    <row r="69" spans="2:13">
      <c r="B69" s="344"/>
      <c r="C69" s="349"/>
      <c r="D69" s="350"/>
      <c r="E69" s="346"/>
      <c r="F69" s="347"/>
      <c r="G69" s="346"/>
      <c r="H69" s="290"/>
      <c r="I69" s="267"/>
      <c r="J69" s="267"/>
      <c r="K69" s="267"/>
      <c r="L69" s="324"/>
      <c r="M69" s="324"/>
    </row>
    <row r="70" spans="2:13">
      <c r="B70" s="450"/>
      <c r="C70" s="450"/>
      <c r="D70" s="450"/>
      <c r="E70" s="450"/>
      <c r="F70" s="450"/>
      <c r="G70" s="450"/>
      <c r="H70" s="290"/>
      <c r="I70" s="267"/>
      <c r="J70" s="267"/>
      <c r="K70" s="327" t="s">
        <v>209</v>
      </c>
      <c r="L70" s="325">
        <v>0</v>
      </c>
      <c r="M70" s="326">
        <f>77.79+0.813</f>
        <v>78.602999999999994</v>
      </c>
    </row>
    <row r="71" spans="2:13" ht="19.5" customHeight="1">
      <c r="B71" s="285"/>
      <c r="C71" s="285"/>
      <c r="D71" s="285"/>
      <c r="E71" s="285"/>
      <c r="F71" s="285"/>
      <c r="G71" s="285"/>
      <c r="H71" s="231"/>
      <c r="M71" s="331"/>
    </row>
    <row r="72" spans="2:13">
      <c r="B72" s="267"/>
      <c r="C72" s="267"/>
      <c r="D72" s="267"/>
      <c r="E72" s="267"/>
      <c r="F72" s="267"/>
      <c r="G72" s="267"/>
      <c r="H72" s="267"/>
      <c r="K72" s="329" t="s">
        <v>207</v>
      </c>
      <c r="L72" s="330">
        <f>L68+M70</f>
        <v>334.69799999998401</v>
      </c>
      <c r="M72" s="328"/>
    </row>
    <row r="73" spans="2:13">
      <c r="D73" s="267"/>
      <c r="E73" s="267"/>
      <c r="F73" s="267"/>
      <c r="G73" s="267"/>
      <c r="H73" s="267"/>
    </row>
    <row r="74" spans="2:13">
      <c r="D74" s="267"/>
      <c r="E74" s="267"/>
      <c r="F74" s="267"/>
      <c r="G74" s="267"/>
      <c r="H74" s="267"/>
    </row>
    <row r="75" spans="2:13">
      <c r="D75" s="267"/>
      <c r="E75" s="267"/>
      <c r="F75" s="267"/>
      <c r="G75" s="267"/>
      <c r="H75" s="267"/>
    </row>
  </sheetData>
  <mergeCells count="17">
    <mergeCell ref="B70:G70"/>
    <mergeCell ref="B55:H55"/>
    <mergeCell ref="B63:G63"/>
    <mergeCell ref="K64:M64"/>
    <mergeCell ref="B1:H1"/>
    <mergeCell ref="B13:G13"/>
    <mergeCell ref="B3:H3"/>
    <mergeCell ref="K65:K68"/>
    <mergeCell ref="B65:H65"/>
    <mergeCell ref="B46:G46"/>
    <mergeCell ref="B48:H48"/>
    <mergeCell ref="B53:G53"/>
    <mergeCell ref="B15:H15"/>
    <mergeCell ref="B25:G25"/>
    <mergeCell ref="B27:H27"/>
    <mergeCell ref="B39:G39"/>
    <mergeCell ref="B41:H41"/>
  </mergeCells>
  <pageMargins left="0.511811023622047" right="0.511811023622047" top="0.78740157480314998" bottom="0.78740157480314998" header="0.31496062992126" footer="0.31496062992126"/>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PLANILHA</vt:lpstr>
      <vt:lpstr>CRONOGRAMA 04 MESES</vt:lpstr>
      <vt:lpstr>COMPOSIÇÕES - Sinapi</vt:lpstr>
      <vt:lpstr>'CRONOGRAMA 04 MESES'!Area_de_impressao</vt:lpstr>
      <vt:lpstr>PLANILHA!Area_de_impressao</vt:lpstr>
      <vt:lpstr>'CRONOGRAMA 04 MESES'!Titulos_de_impressao</vt:lpstr>
      <vt:lpstr>PLANILHA!Titulos_de_impressao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DECOM</dc:creator>
  <cp:lastModifiedBy>Graciele Licita</cp:lastModifiedBy>
  <cp:lastPrinted>2022-02-25T16:22:36Z</cp:lastPrinted>
  <dcterms:created xsi:type="dcterms:W3CDTF">2000-02-07T18:11:00Z</dcterms:created>
  <dcterms:modified xsi:type="dcterms:W3CDTF">2022-03-15T19:44:54Z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1033-11.2.0.9984</vt:lpwstr>
  </property>
</Properties>
</file>